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X-PQ/Cycle 7 Annual Filing/Cost Adjustment Workpapers - July Posting/"/>
    </mc:Choice>
  </mc:AlternateContent>
  <xr:revisionPtr revIDLastSave="73" documentId="14_{12776331-657B-4B9B-9277-3603AF0B4145}" xr6:coauthVersionLast="47" xr6:coauthVersionMax="47" xr10:uidLastSave="{B842B110-2505-49F1-9130-44946BBF2F26}"/>
  <bookViews>
    <workbookView xWindow="-110" yWindow="-110" windowWidth="19420" windowHeight="10420" tabRatio="815" xr2:uid="{00000000-000D-0000-FFFF-FFFF00000000}"/>
  </bookViews>
  <sheets>
    <sheet name="Pg1 App XII C1 Cost Adj" sheetId="170" r:id="rId1"/>
    <sheet name="Pg2 App XII C1 Comparison" sheetId="169" r:id="rId2"/>
    <sheet name="Pg3 Rev App XII C1" sheetId="199" r:id="rId3"/>
    <sheet name="Pg4 As Filed App XII C1 FERC" sheetId="168" r:id="rId4"/>
    <sheet name="Pg5 Rev Sec.2-Non-Dir Exp" sheetId="200" r:id="rId5"/>
    <sheet name="Pg6 As Filed Non-Dir Exp FERC" sheetId="198" r:id="rId6"/>
    <sheet name="Pg7 Rev Stmt AH" sheetId="201" r:id="rId7"/>
    <sheet name="Pg7.1 As Filed Stmt AH FERC Adj" sheetId="187" r:id="rId8"/>
    <sheet name="Pg7.2 Rev AH-3" sheetId="202" r:id="rId9"/>
    <sheet name="Pg7.3 As Filed AH-3 FERC Adj" sheetId="189" r:id="rId10"/>
    <sheet name="Pg8 Rev Stmt AL" sheetId="203" r:id="rId11"/>
    <sheet name="Pg8.1 As Filed Stmt AL FERC Adj" sheetId="194" r:id="rId12"/>
    <sheet name="Pg9 Rev Stmt AV" sheetId="204" r:id="rId13"/>
    <sheet name="Pg10 As Filed Stmt AV FERC Adj" sheetId="195" r:id="rId14"/>
    <sheet name="Pg11 Rev AV-4" sheetId="205" r:id="rId15"/>
    <sheet name="Pg12 As Filed AV-4 FERC Adj" sheetId="196" r:id="rId16"/>
    <sheet name="Pg13 App XII C1 Int Calc" sheetId="197" r:id="rId17"/>
  </sheets>
  <definedNames>
    <definedName name="\0">#REF!</definedName>
    <definedName name="\A">#REF!</definedName>
    <definedName name="\b">#REF!</definedName>
    <definedName name="\D">#REF!</definedName>
    <definedName name="\E">#REF!</definedName>
    <definedName name="\M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X">#REF!</definedName>
    <definedName name="\Z">#REF!</definedName>
    <definedName name="_________PG2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3">#REF!</definedName>
    <definedName name="_______DAT4">#REF!</definedName>
    <definedName name="_______DAT6">#REF!</definedName>
    <definedName name="_______DAT7">#REF!</definedName>
    <definedName name="_______DAT9">#REF!</definedName>
    <definedName name="_______PG1">#REF!</definedName>
    <definedName name="_______PG2">#REF!</definedName>
    <definedName name="_______PG511">#REF!</definedName>
    <definedName name="_______PG514">#REF!</definedName>
    <definedName name="_______PG519">#REF!</definedName>
    <definedName name="_______VAR1">#REF!</definedName>
    <definedName name="_______VAR2">#REF!</definedName>
    <definedName name="_______VAR3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PG1">#REF!</definedName>
    <definedName name="______PG2">#N/A</definedName>
    <definedName name="______PG3">#N/A</definedName>
    <definedName name="______PG4">#N/A</definedName>
    <definedName name="______PG511">#REF!</definedName>
    <definedName name="______PG514">#REF!</definedName>
    <definedName name="______PG518">#REF!</definedName>
    <definedName name="______PG519">#REF!</definedName>
    <definedName name="______VAR1">#REF!</definedName>
    <definedName name="______VAR2">#REF!</definedName>
    <definedName name="______VAR3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PG1">#REF!</definedName>
    <definedName name="_____PG2">#REF!</definedName>
    <definedName name="_____PG3">#N/A</definedName>
    <definedName name="_____PG4">#N/A</definedName>
    <definedName name="_____PG511">#REF!</definedName>
    <definedName name="_____PG514">#REF!</definedName>
    <definedName name="_____PG518">#REF!</definedName>
    <definedName name="_____PG519">#REF!</definedName>
    <definedName name="_____VAR1">#REF!</definedName>
    <definedName name="_____VAR2">#REF!</definedName>
    <definedName name="_____VAR3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PG1">#REF!</definedName>
    <definedName name="____PG2">#REF!</definedName>
    <definedName name="____PG3">#N/A</definedName>
    <definedName name="____PG4">#N/A</definedName>
    <definedName name="____PG511">#REF!</definedName>
    <definedName name="____PG514">#REF!</definedName>
    <definedName name="____PG518">#REF!</definedName>
    <definedName name="____PG519">#REF!</definedName>
    <definedName name="____VAR1">#REF!</definedName>
    <definedName name="____VAR2">#REF!</definedName>
    <definedName name="____VAR3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PG1">#REF!</definedName>
    <definedName name="___PG2">#REF!</definedName>
    <definedName name="___PG3">#N/A</definedName>
    <definedName name="___PG4">#N/A</definedName>
    <definedName name="___PG511">#REF!</definedName>
    <definedName name="___PG514">#REF!</definedName>
    <definedName name="___PG518">#REF!</definedName>
    <definedName name="___PG519">#REF!</definedName>
    <definedName name="___VAR1">#REF!</definedName>
    <definedName name="___VAR2">#REF!</definedName>
    <definedName name="___VAR3">#REF!</definedName>
    <definedName name="__123Graph_A" hidden="1">#REF!</definedName>
    <definedName name="__123Graph_AGraph2" hidden="1">#REF!</definedName>
    <definedName name="__123Graph_AGraph4" hidden="1">#REF!</definedName>
    <definedName name="__123Graph_B" hidden="1">#REF!</definedName>
    <definedName name="__123Graph_C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D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E" hidden="1">#REF!</definedName>
    <definedName name="__123Graph_FCHART4" hidden="1">#REF!</definedName>
    <definedName name="__123Graph_FCHART5" hidden="1">#REF!</definedName>
    <definedName name="__123Graph_X" hidden="1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PG1">#REF!</definedName>
    <definedName name="__PG2">#REF!</definedName>
    <definedName name="__PG3">#N/A</definedName>
    <definedName name="__PG4">#N/A</definedName>
    <definedName name="__PG511">#REF!</definedName>
    <definedName name="__PG514">#REF!</definedName>
    <definedName name="__PG518">#REF!</definedName>
    <definedName name="__PG519">#REF!</definedName>
    <definedName name="__VAR1">#REF!</definedName>
    <definedName name="__VAR2">#REF!</definedName>
    <definedName name="__VAR3">#REF!</definedName>
    <definedName name="_1">#REF!</definedName>
    <definedName name="_1_0_0ROUN">#REF!</definedName>
    <definedName name="_11111">#REF!</definedName>
    <definedName name="_123Graph_CHART3" hidden="1">#REF!</definedName>
    <definedName name="_123Graph_E" hidden="1">#REF!</definedName>
    <definedName name="_1807">#REF!</definedName>
    <definedName name="_1808">#REF!</definedName>
    <definedName name="_1809">#REF!</definedName>
    <definedName name="_1810">#REF!</definedName>
    <definedName name="_1812">#REF!</definedName>
    <definedName name="_1818">#REF!</definedName>
    <definedName name="_1820">#REF!</definedName>
    <definedName name="_19903">#REF!</definedName>
    <definedName name="_2">#REF!</definedName>
    <definedName name="_2_0_0ROUN">#REF!</definedName>
    <definedName name="_20014">#REF!</definedName>
    <definedName name="_24939">#REF!</definedName>
    <definedName name="_25004">#REF!</definedName>
    <definedName name="_28">#REF!</definedName>
    <definedName name="_3">#REF!</definedName>
    <definedName name="_422">#REF!</definedName>
    <definedName name="_423">#REF!</definedName>
    <definedName name="_9000">#REF!</definedName>
    <definedName name="_9310">#REF!</definedName>
    <definedName name="_9325">#REF!</definedName>
    <definedName name="_9330">#REF!</definedName>
    <definedName name="_9350">#REF!</definedName>
    <definedName name="_9461">#REF!</definedName>
    <definedName name="_AMO_SingleObject_157336487_ROM_F0.SEC2.Print_1.SEC1.SEC1.BDY.REV_MO_201601_Data_Set_WORK_BILLDET1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hidden="1">#REF!</definedName>
    <definedName name="_bad1">#REF!</definedName>
    <definedName name="_bad2">#REF!</definedName>
    <definedName name="_bad3">#REF!</definedName>
    <definedName name="_bad4">#REF!</definedName>
    <definedName name="_bad5">#REF!</definedName>
    <definedName name="_balance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G1">#REF!</definedName>
    <definedName name="_PG2">#REF!</definedName>
    <definedName name="_PG3">#N/A</definedName>
    <definedName name="_PG4">#N/A</definedName>
    <definedName name="_PG511">#REF!</definedName>
    <definedName name="_PG514">#REF!</definedName>
    <definedName name="_PG518">#REF!</definedName>
    <definedName name="_PG519">#REF!</definedName>
    <definedName name="_Sort" hidden="1">#REF!</definedName>
    <definedName name="_TB">#REF!</definedName>
    <definedName name="_TB601">#REF!</definedName>
    <definedName name="_VAR1">#REF!</definedName>
    <definedName name="_VAR2">#REF!</definedName>
    <definedName name="_VAR3">#REF!</definedName>
    <definedName name="a" hidden="1">{#N/A,#N/A,TRUE,"SDGE";#N/A,#N/A,TRUE,"GBU";#N/A,#N/A,TRUE,"TBU";#N/A,#N/A,TRUE,"EDBU";#N/A,#N/A,TRUE,"ExclCC"}</definedName>
    <definedName name="abc" hidden="1">"3Q12KMQDU0T4XKGIPPUR4OEMV"</definedName>
    <definedName name="Activity">#REF!</definedName>
    <definedName name="Adj_2190047">#REF!</definedName>
    <definedName name="AG" hidden="1">#REF!</definedName>
    <definedName name="AG_EleSpilt2008">#REF!</definedName>
    <definedName name="AG_EleSplit2008">#REF!</definedName>
    <definedName name="AG_GasSplit2008">#REF!</definedName>
    <definedName name="ALERT2">#REF!</definedName>
    <definedName name="ALL">#REF!</definedName>
    <definedName name="ALLOCATORS">#REF!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3</definedName>
    <definedName name="b" hidden="1">{#N/A,#N/A,TRUE,"SDGE";#N/A,#N/A,TRUE,"GBU";#N/A,#N/A,TRUE,"TBU";#N/A,#N/A,TRUE,"EDBU";#N/A,#N/A,TRUE,"ExclCC"}</definedName>
    <definedName name="Balance_for_Sch_M">#REF!</definedName>
    <definedName name="Balances">#REF!</definedName>
    <definedName name="bbad6">#REF!</definedName>
    <definedName name="bl">#REF!</definedName>
    <definedName name="BPS_2004_AAA_999_BASEAMT">#REF!</definedName>
    <definedName name="BS">#REF!</definedName>
    <definedName name="BS_1">#REF!</definedName>
    <definedName name="BS_2">#REF!</definedName>
    <definedName name="BS_3">#REF!</definedName>
    <definedName name="BS_4">#REF!</definedName>
    <definedName name="BSAcct">#REF!</definedName>
    <definedName name="BSBal">#REF!</definedName>
    <definedName name="BSDesc">#REF!</definedName>
    <definedName name="bsentity">#REF!</definedName>
    <definedName name="Bsheet">#REF!</definedName>
    <definedName name="BU">#REF!</definedName>
    <definedName name="C_">#REF!</definedName>
    <definedName name="CA">#REF!</definedName>
    <definedName name="CALC">#REF!</definedName>
    <definedName name="capexentity">#REF!</definedName>
    <definedName name="CAPRAT">#REF!</definedName>
    <definedName name="CAT151COFTE">#REF!</definedName>
    <definedName name="CAT151COHR">#REF!</definedName>
    <definedName name="CAT151CON">#REF!</definedName>
    <definedName name="CAT151CONHR">#REF!</definedName>
    <definedName name="CAT151LAB">#REF!</definedName>
    <definedName name="CAT151NL">#REF!</definedName>
    <definedName name="CAT152COFTE">#REF!</definedName>
    <definedName name="CAT152COHR">#REF!</definedName>
    <definedName name="CAT152CON">#REF!</definedName>
    <definedName name="CAT152CONHR">#REF!</definedName>
    <definedName name="CAT152LAB">#REF!</definedName>
    <definedName name="CAT152NL">#REF!</definedName>
    <definedName name="CAT153COFTE">#REF!</definedName>
    <definedName name="CAT153COHR">#REF!</definedName>
    <definedName name="CAT153CON">#REF!</definedName>
    <definedName name="CAT153CONHR">#REF!</definedName>
    <definedName name="CAT153LAB">#REF!</definedName>
    <definedName name="CAT153NL">#REF!</definedName>
    <definedName name="CAT156COFTE">#REF!</definedName>
    <definedName name="CAT156COHR">#REF!</definedName>
    <definedName name="CAT156CON">#REF!</definedName>
    <definedName name="CAT156CONHR">#REF!</definedName>
    <definedName name="CAT156LAB">#REF!</definedName>
    <definedName name="CAT156NL">#REF!</definedName>
    <definedName name="CAT160COFTE">#REF!</definedName>
    <definedName name="CAT160COHR">#REF!</definedName>
    <definedName name="CAT160CON">#REF!</definedName>
    <definedName name="CAT160CONHR">#REF!</definedName>
    <definedName name="CAT160LAB">#REF!</definedName>
    <definedName name="CAT160NL">#REF!</definedName>
    <definedName name="CAT161COFTE">#REF!</definedName>
    <definedName name="CAT161COHR">#REF!</definedName>
    <definedName name="CAT161CON">#REF!</definedName>
    <definedName name="CAT161CONHR">#REF!</definedName>
    <definedName name="CAT161LAB">#REF!</definedName>
    <definedName name="CAT161NL">#REF!</definedName>
    <definedName name="CAT165COFTE">#REF!</definedName>
    <definedName name="CAT165COHR">#REF!</definedName>
    <definedName name="CAT165CON">#REF!</definedName>
    <definedName name="CAT165CONHR">#REF!</definedName>
    <definedName name="CAT165LAB">#REF!</definedName>
    <definedName name="CAT165NL">#REF!</definedName>
    <definedName name="CAT252COFTE">#REF!</definedName>
    <definedName name="CAT252COHR">#REF!</definedName>
    <definedName name="CAT252CON">#REF!</definedName>
    <definedName name="CAT252CONHR">#REF!</definedName>
    <definedName name="CAT252LAB">#REF!</definedName>
    <definedName name="CAT252NL">#REF!</definedName>
    <definedName name="CAT253COFTE">#REF!</definedName>
    <definedName name="CAT253COHR">#REF!</definedName>
    <definedName name="CAT253CON">#REF!</definedName>
    <definedName name="CAT253CONHR">#REF!</definedName>
    <definedName name="CAT253LAB">#REF!</definedName>
    <definedName name="CAT253NL">#REF!</definedName>
    <definedName name="CAT255COFTE">#REF!</definedName>
    <definedName name="CAT255COHR">#REF!</definedName>
    <definedName name="CAT255CON">#REF!</definedName>
    <definedName name="CAT255CONHR">#REF!</definedName>
    <definedName name="CAT255LAB">#REF!</definedName>
    <definedName name="CAT255NL">#REF!</definedName>
    <definedName name="category">#REF!</definedName>
    <definedName name="CF_2">#REF!</definedName>
    <definedName name="CF_3">#REF!</definedName>
    <definedName name="CF_4">#REF!</definedName>
    <definedName name="cfentity">#REF!</definedName>
    <definedName name="Chart">"Chart 3"</definedName>
    <definedName name="Company">#REF!</definedName>
    <definedName name="CompanyA">#REF!</definedName>
    <definedName name="CompanyColumn">#REF!</definedName>
    <definedName name="CompanyList">#REF!</definedName>
    <definedName name="CompanyStart">#REF!</definedName>
    <definedName name="COMPUT">#REF!</definedName>
    <definedName name="COMPUT2">#REF!</definedName>
    <definedName name="ConsolidationRange">#REF!</definedName>
    <definedName name="Costs">#REF!</definedName>
    <definedName name="_xlnm.Criteria">#REF!</definedName>
    <definedName name="criteria_dc_date">#REF!</definedName>
    <definedName name="criteria_dc_username">#REF!</definedName>
    <definedName name="criteria_e1_date">#REF!</definedName>
    <definedName name="criteria_e1_text">#REF!</definedName>
    <definedName name="criteria_e1_username">#REF!</definedName>
    <definedName name="Criteria_MI">#REF!</definedName>
    <definedName name="d" hidden="1">{#N/A,#N/A,TRUE,"SDGE";#N/A,#N/A,TRUE,"GBU";#N/A,#N/A,TRUE,"TBU";#N/A,#N/A,TRUE,"EDBU";#N/A,#N/A,TRUE,"ExclCC"}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HART4" hidden="1">#REF!</definedName>
    <definedName name="dd" hidden="1">#REF!</definedName>
    <definedName name="dddd" hidden="1">#REF!</definedName>
    <definedName name="DEMAND_FORECAST">#REF!</definedName>
    <definedName name="DETAIL">#REF!</definedName>
    <definedName name="DF_GRID_1">Total Labor #REF!</definedName>
    <definedName name="DF_NAVPANEL_13">#REF!</definedName>
    <definedName name="DF_NAVPANEL_18">#REF!</definedName>
    <definedName name="DISCNT_CONTRACT">#REF!</definedName>
    <definedName name="dist">#REF!</definedName>
    <definedName name="dms">#REF!</definedName>
    <definedName name="EDI">#REF!</definedName>
    <definedName name="Elec">#REF!</definedName>
    <definedName name="ELEC_AG">#REF!</definedName>
    <definedName name="Electric">#REF!</definedName>
    <definedName name="Electric___NV">#REF!</definedName>
    <definedName name="EMPDATA">#REF!</definedName>
    <definedName name="entity">#REF!</definedName>
    <definedName name="entity1">#REF!</definedName>
    <definedName name="EPI">#REF!</definedName>
    <definedName name="EPSILON">#REF!</definedName>
    <definedName name="ETCarveOut2008">#REF!</definedName>
    <definedName name="ETI">#REF!</definedName>
    <definedName name="FAColumn">#REF!</definedName>
    <definedName name="FAStart">#REF!</definedName>
    <definedName name="FedTaxRate">#REF!</definedName>
    <definedName name="Fin_Plan_1293">#REF!</definedName>
    <definedName name="firstyearofservice">#REF!</definedName>
    <definedName name="FOOTER">#REF!</definedName>
    <definedName name="Forecast_Demands">#REF!</definedName>
    <definedName name="FORM">#REF!</definedName>
    <definedName name="FR_AND_U">#REF!</definedName>
    <definedName name="Frequency">#REF!</definedName>
    <definedName name="FTDM">#REF!</definedName>
    <definedName name="FULL_NAME">#REF!</definedName>
    <definedName name="g">#REF!</definedName>
    <definedName name="Gas">#REF!</definedName>
    <definedName name="gaselec">#REF!</definedName>
    <definedName name="h">{"'Summary'!$A$1:$J$24"}</definedName>
    <definedName name="h_1">{"'Summary'!$A$1:$J$24"}</definedName>
    <definedName name="h_1_1">{"'Summary'!$A$1:$J$24"}</definedName>
    <definedName name="h_1_1_1">{"'Summary'!$A$1:$J$24"}</definedName>
    <definedName name="h_1_2">{"'Summary'!$A$1:$J$24"}</definedName>
    <definedName name="h_1_2_1">{"'Summary'!$A$1:$J$24"}</definedName>
    <definedName name="h_1_3">{"'Summary'!$A$1:$J$24"}</definedName>
    <definedName name="h_2">{"'Summary'!$A$1:$J$24"}</definedName>
    <definedName name="h_2_1">{"'Summary'!$A$1:$J$24"}</definedName>
    <definedName name="h_2_1_1">{"'Summary'!$A$1:$J$24"}</definedName>
    <definedName name="h_2_2">{"'Summary'!$A$1:$J$24"}</definedName>
    <definedName name="h_2_2_1">{"'Summary'!$A$1:$J$24"}</definedName>
    <definedName name="h_2_3">{"'Summary'!$A$1:$J$24"}</definedName>
    <definedName name="h_3">{"'Summary'!$A$1:$J$24"}</definedName>
    <definedName name="h_3_1">{"'Summary'!$A$1:$J$24"}</definedName>
    <definedName name="h_3_1_1">{"'Summary'!$A$1:$J$24"}</definedName>
    <definedName name="h_3_2">{"'Summary'!$A$1:$J$24"}</definedName>
    <definedName name="h_3_2_1">{"'Summary'!$A$1:$J$24"}</definedName>
    <definedName name="h_3_3">{"'Summary'!$A$1:$J$24"}</definedName>
    <definedName name="h_4">{"'Summary'!$A$1:$J$24"}</definedName>
    <definedName name="h_4_1">{"'Summary'!$A$1:$J$24"}</definedName>
    <definedName name="h_4_1_1">{"'Summary'!$A$1:$J$24"}</definedName>
    <definedName name="h_4_2">{"'Summary'!$A$1:$J$24"}</definedName>
    <definedName name="h_4_2_1">{"'Summary'!$A$1:$J$24"}</definedName>
    <definedName name="h_4_3">{"'Summary'!$A$1:$J$24"}</definedName>
    <definedName name="h_5">{"'Summary'!$A$1:$J$24"}</definedName>
    <definedName name="h_5_1">{"'Summary'!$A$1:$J$24"}</definedName>
    <definedName name="h_5_1_1">{"'Summary'!$A$1:$J$24"}</definedName>
    <definedName name="h_5_2">{"'Summary'!$A$1:$J$24"}</definedName>
    <definedName name="h_5_2_1">{"'Summary'!$A$1:$J$24"}</definedName>
    <definedName name="h_5_3">{"'Summary'!$A$1:$J$24"}</definedName>
    <definedName name="h_control">{"'Summary'!$A$1:$J$24"}</definedName>
    <definedName name="h_control_1">{"'Summary'!$A$1:$J$24"}</definedName>
    <definedName name="h_control_1_1">{"'Summary'!$A$1:$J$24"}</definedName>
    <definedName name="h_control_1_1_1">{"'Summary'!$A$1:$J$24"}</definedName>
    <definedName name="h_control_1_2">{"'Summary'!$A$1:$J$24"}</definedName>
    <definedName name="h_control_1_2_1">{"'Summary'!$A$1:$J$24"}</definedName>
    <definedName name="h_control_1_3">{"'Summary'!$A$1:$J$24"}</definedName>
    <definedName name="h_control_2">{"'Summary'!$A$1:$J$24"}</definedName>
    <definedName name="h_control_2_1">{"'Summary'!$A$1:$J$24"}</definedName>
    <definedName name="h_control_2_1_1">{"'Summary'!$A$1:$J$24"}</definedName>
    <definedName name="h_control_2_2">{"'Summary'!$A$1:$J$24"}</definedName>
    <definedName name="h_control_2_2_1">{"'Summary'!$A$1:$J$24"}</definedName>
    <definedName name="h_control_2_3">{"'Summary'!$A$1:$J$24"}</definedName>
    <definedName name="h_control_3">{"'Summary'!$A$1:$J$24"}</definedName>
    <definedName name="h_control_3_1">{"'Summary'!$A$1:$J$24"}</definedName>
    <definedName name="h_control_3_1_1">{"'Summary'!$A$1:$J$24"}</definedName>
    <definedName name="h_control_3_2">{"'Summary'!$A$1:$J$24"}</definedName>
    <definedName name="h_control_3_2_1">{"'Summary'!$A$1:$J$24"}</definedName>
    <definedName name="h_control_3_3">{"'Summary'!$A$1:$J$24"}</definedName>
    <definedName name="h_control_4">{"'Summary'!$A$1:$J$24"}</definedName>
    <definedName name="h_control_4_1">{"'Summary'!$A$1:$J$24"}</definedName>
    <definedName name="h_control_4_1_1">{"'Summary'!$A$1:$J$24"}</definedName>
    <definedName name="h_control_4_2">{"'Summary'!$A$1:$J$24"}</definedName>
    <definedName name="h_control_4_2_1">{"'Summary'!$A$1:$J$24"}</definedName>
    <definedName name="h_control_4_3">{"'Summary'!$A$1:$J$24"}</definedName>
    <definedName name="h_control_5">{"'Summary'!$A$1:$J$24"}</definedName>
    <definedName name="h_control_5_1">{"'Summary'!$A$1:$J$24"}</definedName>
    <definedName name="h_control_5_1_1">{"'Summary'!$A$1:$J$24"}</definedName>
    <definedName name="h_control_5_2">{"'Summary'!$A$1:$J$24"}</definedName>
    <definedName name="h_control_5_2_1">{"'Summary'!$A$1:$J$24"}</definedName>
    <definedName name="h_control_5_3">{"'Summary'!$A$1:$J$24"}</definedName>
    <definedName name="HTML_CodePage">1252</definedName>
    <definedName name="HTML_Control">{"'Summary'!$A$1:$J$24"}</definedName>
    <definedName name="HTML_Control_1">{"'Summary'!$A$1:$J$24"}</definedName>
    <definedName name="HTML_Control_1_1">{"'Summary'!$A$1:$J$24"}</definedName>
    <definedName name="HTML_Control_1_1_1">{"'Summary'!$A$1:$J$24"}</definedName>
    <definedName name="HTML_Control_1_2">{"'Summary'!$A$1:$J$24"}</definedName>
    <definedName name="HTML_Control_1_2_1">{"'Summary'!$A$1:$J$24"}</definedName>
    <definedName name="HTML_Control_1_3">{"'Summary'!$A$1:$J$24"}</definedName>
    <definedName name="HTML_Control_2">{"'Summary'!$A$1:$J$24"}</definedName>
    <definedName name="HTML_Control_2_1">{"'Summary'!$A$1:$J$24"}</definedName>
    <definedName name="HTML_Control_2_1_1">{"'Summary'!$A$1:$J$24"}</definedName>
    <definedName name="HTML_Control_2_2">{"'Summary'!$A$1:$J$24"}</definedName>
    <definedName name="HTML_Control_2_2_1">{"'Summary'!$A$1:$J$24"}</definedName>
    <definedName name="HTML_Control_2_3">{"'Summary'!$A$1:$J$24"}</definedName>
    <definedName name="HTML_Control_3">{"'Summary'!$A$1:$J$24"}</definedName>
    <definedName name="HTML_Control_3_1">{"'Summary'!$A$1:$J$24"}</definedName>
    <definedName name="HTML_Control_3_1_1">{"'Summary'!$A$1:$J$24"}</definedName>
    <definedName name="HTML_Control_3_2">{"'Summary'!$A$1:$J$24"}</definedName>
    <definedName name="HTML_Control_3_2_1">{"'Summary'!$A$1:$J$24"}</definedName>
    <definedName name="HTML_Control_3_3">{"'Summary'!$A$1:$J$24"}</definedName>
    <definedName name="HTML_Control_4">{"'Summary'!$A$1:$J$24"}</definedName>
    <definedName name="HTML_Control_4_1">{"'Summary'!$A$1:$J$24"}</definedName>
    <definedName name="HTML_Control_4_1_1">{"'Summary'!$A$1:$J$24"}</definedName>
    <definedName name="HTML_Control_4_2">{"'Summary'!$A$1:$J$24"}</definedName>
    <definedName name="HTML_Control_4_2_1">{"'Summary'!$A$1:$J$24"}</definedName>
    <definedName name="HTML_Control_4_3">{"'Summary'!$A$1:$J$24"}</definedName>
    <definedName name="HTML_Control_5">{"'Summary'!$A$1:$J$24"}</definedName>
    <definedName name="HTML_Control_5_1">{"'Summary'!$A$1:$J$24"}</definedName>
    <definedName name="HTML_Control_5_1_1">{"'Summary'!$A$1:$J$24"}</definedName>
    <definedName name="HTML_Control_5_2">{"'Summary'!$A$1:$J$24"}</definedName>
    <definedName name="HTML_Control_5_2_1">{"'Summary'!$A$1:$J$24"}</definedName>
    <definedName name="HTML_Control_5_3">{"'Summary'!$A$1:$J$24"}</definedName>
    <definedName name="HTML_Description">""</definedName>
    <definedName name="HTML_Email">""</definedName>
    <definedName name="HTML_Header">""</definedName>
    <definedName name="HTML_LastUpdate">"10/13/1999"</definedName>
    <definedName name="HTML_LineAfter">FALSE</definedName>
    <definedName name="HTML_LineBefore">FALSE</definedName>
    <definedName name="HTML_Name">"Sharim Chaudhury"</definedName>
    <definedName name="HTML_OBDlg2">TRUE</definedName>
    <definedName name="HTML_OBDlg4">TRUE</definedName>
    <definedName name="HTML_OS">0</definedName>
    <definedName name="HTML_PathFile">"W:\19991013\default.htm"</definedName>
    <definedName name="HTML_Title">"Daily MTM  Report"</definedName>
    <definedName name="imputent">#REF!</definedName>
    <definedName name="Inc">#REF!</definedName>
    <definedName name="IncAcct">#REF!</definedName>
    <definedName name="IncDesc">#REF!</definedName>
    <definedName name="input">#REF!</definedName>
    <definedName name="INPUT1">#REF!</definedName>
    <definedName name="INPUT2">#REF!</definedName>
    <definedName name="INPUTCOL">#REF!</definedName>
    <definedName name="inputent">#REF!</definedName>
    <definedName name="INPUTROW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_1">#REF!</definedName>
    <definedName name="IS_2">#REF!</definedName>
    <definedName name="IS_3">#REF!</definedName>
    <definedName name="IS_4">#REF!</definedName>
    <definedName name="ISALL">#REF!</definedName>
    <definedName name="JANBS">#REF!</definedName>
    <definedName name="JE">#REF!</definedName>
    <definedName name="lastyearofservice">#REF!</definedName>
    <definedName name="limcount" hidden="1">1</definedName>
    <definedName name="MAIN">#REF!</definedName>
    <definedName name="MEMO">#REF!</definedName>
    <definedName name="MESG1">#REF!</definedName>
    <definedName name="MESG2">#REF!</definedName>
    <definedName name="MISC1">#REF!</definedName>
    <definedName name="MISC2">#REF!</definedName>
    <definedName name="MISC3">#REF!</definedName>
    <definedName name="MISC4">#REF!</definedName>
    <definedName name="MODEL">#REF!</definedName>
    <definedName name="month">#REF!</definedName>
    <definedName name="MONTHLYREC">#REF!</definedName>
    <definedName name="N_A">#REF!</definedName>
    <definedName name="NO">#REF!</definedName>
    <definedName name="noe">#REF!</definedName>
    <definedName name="Non_Operating">#REF!</definedName>
    <definedName name="NormFedTax?">#REF!</definedName>
    <definedName name="NormStateTax?">#REF!</definedName>
    <definedName name="now">#REF!</definedName>
    <definedName name="O">#REF!</definedName>
    <definedName name="oms">#REF!</definedName>
    <definedName name="one">{"'Summary'!$A$1:$J$24"}</definedName>
    <definedName name="one_1">{"'Summary'!$A$1:$J$24"}</definedName>
    <definedName name="one_1_1">{"'Summary'!$A$1:$J$24"}</definedName>
    <definedName name="one_1_1_1">{"'Summary'!$A$1:$J$24"}</definedName>
    <definedName name="one_1_2">{"'Summary'!$A$1:$J$24"}</definedName>
    <definedName name="one_1_2_1">{"'Summary'!$A$1:$J$24"}</definedName>
    <definedName name="one_1_3">{"'Summary'!$A$1:$J$24"}</definedName>
    <definedName name="one_2">{"'Summary'!$A$1:$J$24"}</definedName>
    <definedName name="one_2_1">{"'Summary'!$A$1:$J$24"}</definedName>
    <definedName name="one_2_1_1">{"'Summary'!$A$1:$J$24"}</definedName>
    <definedName name="one_2_2">{"'Summary'!$A$1:$J$24"}</definedName>
    <definedName name="one_2_2_1">{"'Summary'!$A$1:$J$24"}</definedName>
    <definedName name="one_2_3">{"'Summary'!$A$1:$J$24"}</definedName>
    <definedName name="one_3">{"'Summary'!$A$1:$J$24"}</definedName>
    <definedName name="one_3_1">{"'Summary'!$A$1:$J$24"}</definedName>
    <definedName name="one_3_1_1">{"'Summary'!$A$1:$J$24"}</definedName>
    <definedName name="one_3_2">{"'Summary'!$A$1:$J$24"}</definedName>
    <definedName name="one_3_2_1">{"'Summary'!$A$1:$J$24"}</definedName>
    <definedName name="one_3_3">{"'Summary'!$A$1:$J$24"}</definedName>
    <definedName name="one_4">{"'Summary'!$A$1:$J$24"}</definedName>
    <definedName name="one_4_1">{"'Summary'!$A$1:$J$24"}</definedName>
    <definedName name="one_4_1_1">{"'Summary'!$A$1:$J$24"}</definedName>
    <definedName name="one_4_2">{"'Summary'!$A$1:$J$24"}</definedName>
    <definedName name="one_4_2_1">{"'Summary'!$A$1:$J$24"}</definedName>
    <definedName name="one_4_3">{"'Summary'!$A$1:$J$24"}</definedName>
    <definedName name="one_5">{"'Summary'!$A$1:$J$24"}</definedName>
    <definedName name="one_5_1">{"'Summary'!$A$1:$J$24"}</definedName>
    <definedName name="one_5_1_1">{"'Summary'!$A$1:$J$24"}</definedName>
    <definedName name="one_5_2">{"'Summary'!$A$1:$J$24"}</definedName>
    <definedName name="one_5_2_1">{"'Summary'!$A$1:$J$24"}</definedName>
    <definedName name="one_5_3">{"'Summary'!$A$1:$J$24"}</definedName>
    <definedName name="Option_05a">#REF!</definedName>
    <definedName name="Option_05b">#REF!</definedName>
    <definedName name="originalbooklife">#REF!</definedName>
    <definedName name="Other">#REF!</definedName>
    <definedName name="Other_detail">#REF!</definedName>
    <definedName name="otherrev" hidden="1">{#N/A,#N/A,TRUE,"SDGE";#N/A,#N/A,TRUE,"GBU";#N/A,#N/A,TRUE,"TBU";#N/A,#N/A,TRUE,"EDBU";#N/A,#N/A,TRUE,"ExclCC"}</definedName>
    <definedName name="pa">#REF!</definedName>
    <definedName name="PAGE1">#REF!</definedName>
    <definedName name="page1997">#REF!</definedName>
    <definedName name="PAGE2">#REF!</definedName>
    <definedName name="PAGE3">#REF!</definedName>
    <definedName name="PAGE4">#REF!</definedName>
    <definedName name="PAGE5">#REF!</definedName>
    <definedName name="PayType">#REF!</definedName>
    <definedName name="PBR_06">#REF!</definedName>
    <definedName name="period">#REF!</definedName>
    <definedName name="PG565A">#REF!</definedName>
    <definedName name="PG568A">#REF!</definedName>
    <definedName name="PG568A1">#REF!</definedName>
    <definedName name="PG568B">#REF!</definedName>
    <definedName name="pmcat">#REF!</definedName>
    <definedName name="pmper">#REF!</definedName>
    <definedName name="POOL_ORDER_2005_amts_AULT3">#REF!</definedName>
    <definedName name="PRINT">#REF!</definedName>
    <definedName name="_xlnm.Print_Area" localSheetId="13">'Pg10 As Filed Stmt AV FERC Adj'!$A$2:$J$158</definedName>
    <definedName name="_xlnm.Print_Area" localSheetId="15">'Pg12 As Filed AV-4 FERC Adj'!$A$2:$F$91</definedName>
    <definedName name="_xlnm.Print_Area" localSheetId="3">'Pg4 As Filed App XII C1 FERC'!$A$2:$F$57</definedName>
    <definedName name="_xlnm.Print_Area" localSheetId="5">'Pg6 As Filed Non-Dir Exp FERC'!$A$2:$H$104</definedName>
    <definedName name="_xlnm.Print_Area" localSheetId="7">'Pg7.1 As Filed Stmt AH FERC Adj'!$A$2:$H$73</definedName>
    <definedName name="_xlnm.Print_Area" localSheetId="9">'Pg7.3 As Filed AH-3 FERC Adj'!$A$2:$L$60</definedName>
    <definedName name="_xlnm.Print_Area" localSheetId="11">'Pg8.1 As Filed Stmt AL FERC Adj'!$A$2:$J$34</definedName>
    <definedName name="_xlnm.Print_Area">#REF!</definedName>
    <definedName name="Print_Area_MI">#REF!</definedName>
    <definedName name="_xlnm.Print_Titles" localSheetId="16">'Pg13 App XII C1 Int Calc'!$1:$16</definedName>
    <definedName name="PRINT1">#REF!</definedName>
    <definedName name="PRINTCAT">[0]!PRINTCAT</definedName>
    <definedName name="PRINTPAGE1">[0]!PRINTPAGE1</definedName>
    <definedName name="Project">#REF!</definedName>
    <definedName name="pyeper">#REF!</definedName>
    <definedName name="qry_501_COR">#REF!</definedName>
    <definedName name="qry_Cost_of_Removal">#REF!</definedName>
    <definedName name="RateCase">#REF!</definedName>
    <definedName name="RawData">#REF!</definedName>
    <definedName name="Regulated_Export">#REF!</definedName>
    <definedName name="report01">#REF!</definedName>
    <definedName name="report02">#REF!</definedName>
    <definedName name="report04">#REF!</definedName>
    <definedName name="report05">#REF!</definedName>
    <definedName name="report06">#REF!</definedName>
    <definedName name="report07">#REF!</definedName>
    <definedName name="report08">#REF!</definedName>
    <definedName name="report09">#REF!</definedName>
    <definedName name="report10">#REF!</definedName>
    <definedName name="report11">#REF!</definedName>
    <definedName name="report12">#REF!</definedName>
    <definedName name="Revenues">#REF!</definedName>
    <definedName name="rngCompany">#REF!</definedName>
    <definedName name="rngEscalated">#REF!</definedName>
    <definedName name="rngETElecCap">#REF!</definedName>
    <definedName name="rngETElecOM">#REF!</definedName>
    <definedName name="rngFactors">#REF!</definedName>
    <definedName name="rngfrmAdjustmentsSource">#REF!</definedName>
    <definedName name="rngfrmAdjustmentsTarget">#REF!</definedName>
    <definedName name="rngLookupAdjustmentData">#REF!</definedName>
    <definedName name="rngReassignmentGas">#REF!</definedName>
    <definedName name="ROUNDED">#REF!</definedName>
    <definedName name="RPTCOL">#REF!</definedName>
    <definedName name="RPTROW">#REF!</definedName>
    <definedName name="salvage">#REF!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cgbs">#REF!</definedName>
    <definedName name="scgpl">#REF!</definedName>
    <definedName name="SDGE">12</definedName>
    <definedName name="sdge_gaselec">#REF!</definedName>
    <definedName name="sencount" hidden="1">1</definedName>
    <definedName name="SFAColumn">#REF!</definedName>
    <definedName name="SFAStart">#REF!</definedName>
    <definedName name="SHEET_B1">#REF!</definedName>
    <definedName name="SOEColumn">#REF!</definedName>
    <definedName name="SOEStart">#REF!</definedName>
    <definedName name="sort">#REF!</definedName>
    <definedName name="SORTALLOC">#REF!</definedName>
    <definedName name="SPLIT">#REF!</definedName>
    <definedName name="START">#REF!</definedName>
    <definedName name="START2">#REF!</definedName>
    <definedName name="START3">#REF!</definedName>
    <definedName name="StateTaxRate">#REF!</definedName>
    <definedName name="STDM">#REF!</definedName>
    <definedName name="summary">#REF!</definedName>
    <definedName name="summaryBU">#REF!</definedName>
    <definedName name="Support">#REF!</definedName>
    <definedName name="SW_Cost_A">#REF!</definedName>
    <definedName name="SW_Cost_A_All">#REF!</definedName>
    <definedName name="SW_Cost_A_All_2">#REF!</definedName>
    <definedName name="SW_Cost_B_All_2">#REF!</definedName>
    <definedName name="SW_NBV_A">#REF!</definedName>
    <definedName name="SW_NBV_A_All">#REF!</definedName>
    <definedName name="SW_NBV_A_All_2">#REF!</definedName>
    <definedName name="SW_NBV_B_All_2">#REF!</definedName>
    <definedName name="TaxReturn1992">#REF!</definedName>
    <definedName name="TaxReturn1993">#REF!</definedName>
    <definedName name="TaxType">#REF!</definedName>
    <definedName name="TB_1999">#REF!</definedName>
    <definedName name="TB_2000">#REF!</definedName>
    <definedName name="TB_2001">#REF!</definedName>
    <definedName name="TB_2002">#REF!</definedName>
    <definedName name="tb_by_acct">#REF!</definedName>
    <definedName name="tb01_11_06">#REF!</definedName>
    <definedName name="TB01_13_06">#REF!</definedName>
    <definedName name="TB02_14_06">#REF!</definedName>
    <definedName name="tblChgCodes">#REF!</definedName>
    <definedName name="tblRates">#REF!</definedName>
    <definedName name="TEMP">#REF!</definedName>
    <definedName name="test" hidden="1">{"Control_DataContact",#N/A,FALSE,"Control"}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HKEY">#REF!</definedName>
    <definedName name="TESTKEYS">#REF!</definedName>
    <definedName name="TESTVKEY">#REF!</definedName>
    <definedName name="TextRefCopyRangeCount" hidden="1">39</definedName>
    <definedName name="TOT138L">#REF!</definedName>
    <definedName name="TOT138M">#REF!</definedName>
    <definedName name="TOT230L">#REF!</definedName>
    <definedName name="TOT230M">#REF!</definedName>
    <definedName name="TOT69OHL">#REF!</definedName>
    <definedName name="TOT69OHM">#REF!</definedName>
    <definedName name="TOT69UGL">#REF!</definedName>
    <definedName name="TOT69UGM">#REF!</definedName>
    <definedName name="TownCode">#REF!</definedName>
    <definedName name="TrialBal">#REF!</definedName>
    <definedName name="TRX">#REF!</definedName>
    <definedName name="TUCU" hidden="1">#REF!</definedName>
    <definedName name="Type">#REF!</definedName>
    <definedName name="UNITS">#REF!</definedName>
    <definedName name="Validation">#REF!</definedName>
    <definedName name="VARXPLAN">#REF!</definedName>
    <definedName name="view_cis_e0p40_1">#REF!</definedName>
    <definedName name="VIEW1">#REF!</definedName>
    <definedName name="voltsort">#REF!</definedName>
    <definedName name="WEIGHTED">#REF!</definedName>
    <definedName name="WKGRPColumn">#REF!</definedName>
    <definedName name="WKGRPStart">#REF!</definedName>
    <definedName name="WORKFORCE">#REF!</definedName>
    <definedName name="Workstream">#REF!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hidden="1">{#N/A,#N/A,TRUE,"SDGE";#N/A,#N/A,TRUE,"GBU";#N/A,#N/A,TRUE,"TBU";#N/A,#N/A,TRUE,"EDBU";#N/A,#N/A,TRUE,"ExclCC"}</definedName>
    <definedName name="wrn.ControlSheets." hidden="1">{"Control_P1",#N/A,FALSE,"Control";"Control_P2",#N/A,FALSE,"Control";"Control_P3",#N/A,FALSE,"Control";"Control_P4",#N/A,FALSE,"Control"}</definedName>
    <definedName name="wrn.Data_Contact." hidden="1">{"Control_DataContact",#N/A,FALSE,"Control"}</definedName>
    <definedName name="wrn.Est_2003." hidden="1">{"Est_Pg1",#N/A,FALSE,"Estimate2003";"Est_Pg2",#N/A,FALSE,"Estimate2003";"Est_Pg3",#N/A,FALSE,"Estimate2003";"Escalation,",#N/A,FALSE,"Escalation"}</definedName>
    <definedName name="wrn.MyTestReport." hidden="1">{"Alberta",#N/A,FALSE,"Pivot Data";#N/A,#N/A,FALSE,"Pivot Data";"HiddenColumns",#N/A,FALSE,"Pivot Data"}</definedName>
    <definedName name="wrn.Sch.A._.B." hidden="1">{"Sch.A_CWC_Summary",#N/A,FALSE,"Sch.A,B";"Sch.B_LLSummary",#N/A,FALSE,"Sch.A,B"}</definedName>
    <definedName name="wrn.Sch.C." hidden="1">{"Sch.C_Rev_lag",#N/A,FALSE,"Sch.C"}</definedName>
    <definedName name="wrn.Sch.D." hidden="1">{"Sch.D1_GasPurch",#N/A,FALSE,"Sch.D";"Sch.D2_ElecPurch",#N/A,FALSE,"Sch.D"}</definedName>
    <definedName name="wrn.Sch.E._.F." hidden="1">{"Sch.E_PayrollExp",#N/A,TRUE,"Sch.E,F";"Sch.F_FICA",#N/A,TRUE,"Sch.E,F"}</definedName>
    <definedName name="wrn.Sch.G." hidden="1">{"Sch.G_ICP",#N/A,FALSE,"Sch.G"}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hidden="1">{"Sch.I_Goods&amp;Svcs",#N/A,FALSE,"Sch.I"}</definedName>
    <definedName name="wrn.Sch.J." hidden="1">{"Sch.J_CorpChgs",#N/A,FALSE,"Sch.J"}</definedName>
    <definedName name="wrn.Sch.K." hidden="1">{"Sch.K_P1_PropLease",#N/A,FALSE,"Sch.K";"Sch.K_P2_PropLease",#N/A,FALSE,"Sch.K"}</definedName>
    <definedName name="wrn.Sch.L." hidden="1">{"Sch.L_MaterialIssue",#N/A,FALSE,"Sch.L"}</definedName>
    <definedName name="wrn.Sch.M." hidden="1">{"Sch.M_Prop&amp;FFTaxes",#N/A,FALSE,"Sch.M"}</definedName>
    <definedName name="wrn.Sch.N." hidden="1">{"Sch.N_IncTaxes",#N/A,FALSE,"Sch. N, O"}</definedName>
    <definedName name="wrn.Sch.O." hidden="1">{"Sch.O1_FedITDeferred",#N/A,FALSE,"Sch. N, O";"Sch_O2_Depreciation",#N/A,FALSE,"Sch. N, O";"Sch_O3_AmortInsurance",#N/A,FALSE,"Sch. N, O"}</definedName>
    <definedName name="wrn.Sch.P." hidden="1">{"Sch.P_BS_Bal",#N/A,FALSE,"WP-BS Elem"}</definedName>
    <definedName name="wrn.Sch.P._.Accts." hidden="1">{"Sch.P_BS_Accts",#N/A,FALSE,"WP-BS Elem"}</definedName>
    <definedName name="XmnRefRange">#REF!</definedName>
    <definedName name="xsTYPE">"tbl"</definedName>
    <definedName name="xxx" hidden="1">#REF!</definedName>
    <definedName name="year">#REF!</definedName>
    <definedName name="YEARRATES">#REF!</definedName>
    <definedName name="YEClose1992">#REF!</definedName>
    <definedName name="yeperiod">#REF!</definedName>
    <definedName name="YTDIn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205" l="1"/>
  <c r="B114" i="204"/>
  <c r="B32" i="203"/>
  <c r="C53" i="202"/>
  <c r="B72" i="201"/>
  <c r="B101" i="200"/>
  <c r="E50" i="201" l="1"/>
  <c r="E53" i="169"/>
  <c r="E49" i="169"/>
  <c r="E41" i="169"/>
  <c r="E28" i="169"/>
  <c r="E24" i="169"/>
  <c r="E18" i="169"/>
  <c r="E86" i="200" l="1"/>
  <c r="E84" i="200"/>
  <c r="E51" i="200"/>
  <c r="E48" i="200"/>
  <c r="H43" i="201"/>
  <c r="H44" i="201" s="1"/>
  <c r="H45" i="201" s="1"/>
  <c r="A43" i="201"/>
  <c r="A44" i="201" s="1"/>
  <c r="F87" i="205"/>
  <c r="C87" i="205"/>
  <c r="F86" i="205"/>
  <c r="F85" i="205"/>
  <c r="F84" i="205"/>
  <c r="F83" i="205"/>
  <c r="F82" i="205"/>
  <c r="F81" i="205"/>
  <c r="C81" i="205"/>
  <c r="F80" i="205"/>
  <c r="C80" i="205"/>
  <c r="F79" i="205"/>
  <c r="C79" i="205"/>
  <c r="F78" i="205"/>
  <c r="C78" i="205"/>
  <c r="C82" i="205" s="1"/>
  <c r="F77" i="205"/>
  <c r="F76" i="205"/>
  <c r="F75" i="205"/>
  <c r="C75" i="205"/>
  <c r="F74" i="205"/>
  <c r="F73" i="205"/>
  <c r="F72" i="205"/>
  <c r="F71" i="205"/>
  <c r="F70" i="205"/>
  <c r="F69" i="205"/>
  <c r="F68" i="205"/>
  <c r="C68" i="205"/>
  <c r="F67" i="205"/>
  <c r="F66" i="205"/>
  <c r="F65" i="205"/>
  <c r="F64" i="205"/>
  <c r="F63" i="205"/>
  <c r="B56" i="205"/>
  <c r="B55" i="205"/>
  <c r="B54" i="205"/>
  <c r="C46" i="205"/>
  <c r="C41" i="205"/>
  <c r="C26" i="205"/>
  <c r="C21" i="205"/>
  <c r="C15" i="205"/>
  <c r="C14" i="205"/>
  <c r="C13" i="205"/>
  <c r="F12" i="205"/>
  <c r="F13" i="205" s="1"/>
  <c r="F14" i="205" s="1"/>
  <c r="F15" i="205" s="1"/>
  <c r="F16" i="205" s="1"/>
  <c r="F17" i="205" s="1"/>
  <c r="F18" i="205" s="1"/>
  <c r="F19" i="205" s="1"/>
  <c r="F20" i="205" s="1"/>
  <c r="F21" i="205" s="1"/>
  <c r="F22" i="205" s="1"/>
  <c r="F23" i="205" s="1"/>
  <c r="F24" i="205" s="1"/>
  <c r="F25" i="205" s="1"/>
  <c r="F26" i="205" s="1"/>
  <c r="F27" i="205" s="1"/>
  <c r="F28" i="205" s="1"/>
  <c r="F29" i="205" s="1"/>
  <c r="F30" i="205" s="1"/>
  <c r="F31" i="205" s="1"/>
  <c r="F32" i="205" s="1"/>
  <c r="F33" i="205" s="1"/>
  <c r="F34" i="205" s="1"/>
  <c r="F35" i="205" s="1"/>
  <c r="F36" i="205" s="1"/>
  <c r="F37" i="205" s="1"/>
  <c r="F38" i="205" s="1"/>
  <c r="F39" i="205" s="1"/>
  <c r="F40" i="205" s="1"/>
  <c r="F41" i="205" s="1"/>
  <c r="F42" i="205" s="1"/>
  <c r="F43" i="205" s="1"/>
  <c r="F44" i="205" s="1"/>
  <c r="F45" i="205" s="1"/>
  <c r="F46" i="205" s="1"/>
  <c r="F47" i="205" s="1"/>
  <c r="F48" i="205" s="1"/>
  <c r="C12" i="205"/>
  <c r="C16" i="205" s="1"/>
  <c r="A12" i="205"/>
  <c r="A13" i="205" s="1"/>
  <c r="A14" i="205" s="1"/>
  <c r="A15" i="205" s="1"/>
  <c r="A16" i="205" s="1"/>
  <c r="A17" i="205" s="1"/>
  <c r="A18" i="205" s="1"/>
  <c r="A19" i="205" s="1"/>
  <c r="A20" i="205" s="1"/>
  <c r="A21" i="205" s="1"/>
  <c r="A22" i="205" s="1"/>
  <c r="A23" i="205" s="1"/>
  <c r="A24" i="205" s="1"/>
  <c r="A25" i="205" s="1"/>
  <c r="A26" i="205" s="1"/>
  <c r="A27" i="205" s="1"/>
  <c r="A28" i="205" s="1"/>
  <c r="A29" i="205" s="1"/>
  <c r="A30" i="205" s="1"/>
  <c r="A31" i="205" s="1"/>
  <c r="A32" i="205" s="1"/>
  <c r="A33" i="205" s="1"/>
  <c r="A34" i="205" s="1"/>
  <c r="A35" i="205" s="1"/>
  <c r="A36" i="205" s="1"/>
  <c r="A37" i="205" s="1"/>
  <c r="A38" i="205" s="1"/>
  <c r="A39" i="205" s="1"/>
  <c r="A40" i="205" s="1"/>
  <c r="A41" i="205" s="1"/>
  <c r="A42" i="205" s="1"/>
  <c r="A43" i="205" s="1"/>
  <c r="A44" i="205" s="1"/>
  <c r="A45" i="205" s="1"/>
  <c r="A46" i="205" s="1"/>
  <c r="A47" i="205" s="1"/>
  <c r="A48" i="205" s="1"/>
  <c r="F11" i="205"/>
  <c r="G148" i="204"/>
  <c r="B148" i="204"/>
  <c r="B147" i="204"/>
  <c r="G146" i="204"/>
  <c r="G145" i="204"/>
  <c r="B145" i="204"/>
  <c r="B144" i="204"/>
  <c r="G136" i="204"/>
  <c r="B136" i="204"/>
  <c r="B133" i="204"/>
  <c r="B132" i="204"/>
  <c r="J128" i="204"/>
  <c r="J129" i="204" s="1"/>
  <c r="J130" i="204" s="1"/>
  <c r="J131" i="204" s="1"/>
  <c r="J132" i="204" s="1"/>
  <c r="J133" i="204" s="1"/>
  <c r="J134" i="204" s="1"/>
  <c r="J135" i="204" s="1"/>
  <c r="J136" i="204" s="1"/>
  <c r="J137" i="204" s="1"/>
  <c r="J138" i="204" s="1"/>
  <c r="J139" i="204" s="1"/>
  <c r="J140" i="204" s="1"/>
  <c r="J141" i="204" s="1"/>
  <c r="J142" i="204" s="1"/>
  <c r="J143" i="204" s="1"/>
  <c r="J144" i="204" s="1"/>
  <c r="J145" i="204" s="1"/>
  <c r="J146" i="204" s="1"/>
  <c r="J147" i="204" s="1"/>
  <c r="J148" i="204" s="1"/>
  <c r="J149" i="204" s="1"/>
  <c r="J150" i="204" s="1"/>
  <c r="J151" i="204" s="1"/>
  <c r="J152" i="204" s="1"/>
  <c r="J153" i="204" s="1"/>
  <c r="J154" i="204" s="1"/>
  <c r="J155" i="204" s="1"/>
  <c r="J156" i="204" s="1"/>
  <c r="J157" i="204" s="1"/>
  <c r="A128" i="204"/>
  <c r="A129" i="204" s="1"/>
  <c r="A130" i="204" s="1"/>
  <c r="A131" i="204" s="1"/>
  <c r="A132" i="204" s="1"/>
  <c r="A133" i="204" s="1"/>
  <c r="A134" i="204" s="1"/>
  <c r="A135" i="204" s="1"/>
  <c r="A136" i="204" s="1"/>
  <c r="A137" i="204" s="1"/>
  <c r="A138" i="204" s="1"/>
  <c r="A139" i="204" s="1"/>
  <c r="A140" i="204" s="1"/>
  <c r="A141" i="204" s="1"/>
  <c r="A142" i="204" s="1"/>
  <c r="A143" i="204" s="1"/>
  <c r="A144" i="204" s="1"/>
  <c r="A145" i="204" s="1"/>
  <c r="A146" i="204" s="1"/>
  <c r="A147" i="204" s="1"/>
  <c r="A148" i="204" s="1"/>
  <c r="A149" i="204" s="1"/>
  <c r="A150" i="204" s="1"/>
  <c r="A151" i="204" s="1"/>
  <c r="A152" i="204" s="1"/>
  <c r="A153" i="204" s="1"/>
  <c r="A154" i="204" s="1"/>
  <c r="A155" i="204" s="1"/>
  <c r="A156" i="204" s="1"/>
  <c r="A157" i="204" s="1"/>
  <c r="B121" i="204"/>
  <c r="G99" i="204"/>
  <c r="J82" i="204"/>
  <c r="J83" i="204" s="1"/>
  <c r="J84" i="204" s="1"/>
  <c r="J85" i="204" s="1"/>
  <c r="J86" i="204" s="1"/>
  <c r="J87" i="204" s="1"/>
  <c r="J88" i="204" s="1"/>
  <c r="J89" i="204" s="1"/>
  <c r="J90" i="204" s="1"/>
  <c r="J91" i="204" s="1"/>
  <c r="J92" i="204" s="1"/>
  <c r="J93" i="204" s="1"/>
  <c r="J94" i="204" s="1"/>
  <c r="J95" i="204" s="1"/>
  <c r="J96" i="204" s="1"/>
  <c r="J97" i="204" s="1"/>
  <c r="J98" i="204" s="1"/>
  <c r="J99" i="204" s="1"/>
  <c r="J100" i="204" s="1"/>
  <c r="J101" i="204" s="1"/>
  <c r="J102" i="204" s="1"/>
  <c r="J103" i="204" s="1"/>
  <c r="J104" i="204" s="1"/>
  <c r="J105" i="204" s="1"/>
  <c r="J106" i="204" s="1"/>
  <c r="J107" i="204" s="1"/>
  <c r="J108" i="204" s="1"/>
  <c r="J109" i="204" s="1"/>
  <c r="J110" i="204" s="1"/>
  <c r="J111" i="204" s="1"/>
  <c r="A82" i="204"/>
  <c r="A83" i="204" s="1"/>
  <c r="A84" i="204" s="1"/>
  <c r="A85" i="204" s="1"/>
  <c r="A86" i="204" s="1"/>
  <c r="A87" i="204" s="1"/>
  <c r="A88" i="204" s="1"/>
  <c r="A89" i="204" s="1"/>
  <c r="A90" i="204" s="1"/>
  <c r="A91" i="204" s="1"/>
  <c r="A92" i="204" s="1"/>
  <c r="A93" i="204" s="1"/>
  <c r="A94" i="204" s="1"/>
  <c r="A95" i="204" s="1"/>
  <c r="A96" i="204" s="1"/>
  <c r="A97" i="204" s="1"/>
  <c r="A98" i="204" s="1"/>
  <c r="A99" i="204" s="1"/>
  <c r="A100" i="204" s="1"/>
  <c r="A101" i="204" s="1"/>
  <c r="A102" i="204" s="1"/>
  <c r="A103" i="204" s="1"/>
  <c r="A104" i="204" s="1"/>
  <c r="A105" i="204" s="1"/>
  <c r="A106" i="204" s="1"/>
  <c r="A107" i="204" s="1"/>
  <c r="A108" i="204" s="1"/>
  <c r="A109" i="204" s="1"/>
  <c r="A110" i="204" s="1"/>
  <c r="A111" i="204" s="1"/>
  <c r="B75" i="204"/>
  <c r="G65" i="204"/>
  <c r="G132" i="204" s="1"/>
  <c r="D63" i="204"/>
  <c r="C63" i="204"/>
  <c r="G62" i="204"/>
  <c r="G61" i="204"/>
  <c r="G60" i="204"/>
  <c r="G63" i="204" s="1"/>
  <c r="G155" i="204" s="1"/>
  <c r="E49" i="204"/>
  <c r="C48" i="204"/>
  <c r="G36" i="204"/>
  <c r="G39" i="204" s="1"/>
  <c r="C49" i="204" s="1"/>
  <c r="G32" i="204"/>
  <c r="E48" i="204" s="1"/>
  <c r="G27" i="204"/>
  <c r="E47" i="204" s="1"/>
  <c r="G25" i="204"/>
  <c r="G17" i="204"/>
  <c r="C47" i="204" s="1"/>
  <c r="A13" i="204"/>
  <c r="A14" i="204" s="1"/>
  <c r="A15" i="204" s="1"/>
  <c r="A16" i="204" s="1"/>
  <c r="A17" i="204" s="1"/>
  <c r="A18" i="204" s="1"/>
  <c r="A19" i="204" s="1"/>
  <c r="A20" i="204" s="1"/>
  <c r="A21" i="204" s="1"/>
  <c r="A22" i="204" s="1"/>
  <c r="A23" i="204" s="1"/>
  <c r="A24" i="204" s="1"/>
  <c r="A25" i="204" s="1"/>
  <c r="A26" i="204" s="1"/>
  <c r="A27" i="204" s="1"/>
  <c r="A28" i="204" s="1"/>
  <c r="A29" i="204" s="1"/>
  <c r="A30" i="204" s="1"/>
  <c r="A31" i="204" s="1"/>
  <c r="A32" i="204" s="1"/>
  <c r="A33" i="204" s="1"/>
  <c r="A34" i="204" s="1"/>
  <c r="A35" i="204" s="1"/>
  <c r="A36" i="204" s="1"/>
  <c r="A37" i="204" s="1"/>
  <c r="A38" i="204" s="1"/>
  <c r="A39" i="204" s="1"/>
  <c r="A40" i="204" s="1"/>
  <c r="A41" i="204" s="1"/>
  <c r="A42" i="204" s="1"/>
  <c r="A43" i="204" s="1"/>
  <c r="A44" i="204" s="1"/>
  <c r="A45" i="204" s="1"/>
  <c r="A46" i="204" s="1"/>
  <c r="A47" i="204" s="1"/>
  <c r="A48" i="204" s="1"/>
  <c r="A49" i="204" s="1"/>
  <c r="A50" i="204" s="1"/>
  <c r="A51" i="204" s="1"/>
  <c r="A52" i="204" s="1"/>
  <c r="A53" i="204" s="1"/>
  <c r="A54" i="204" s="1"/>
  <c r="A55" i="204" s="1"/>
  <c r="A56" i="204" s="1"/>
  <c r="A57" i="204" s="1"/>
  <c r="A58" i="204" s="1"/>
  <c r="A59" i="204" s="1"/>
  <c r="A60" i="204" s="1"/>
  <c r="A61" i="204" s="1"/>
  <c r="A62" i="204" s="1"/>
  <c r="A63" i="204" s="1"/>
  <c r="A64" i="204" s="1"/>
  <c r="A65" i="204" s="1"/>
  <c r="J12" i="204"/>
  <c r="J13" i="204" s="1"/>
  <c r="J14" i="204" s="1"/>
  <c r="J15" i="204" s="1"/>
  <c r="J16" i="204" s="1"/>
  <c r="J17" i="204" s="1"/>
  <c r="J18" i="204" s="1"/>
  <c r="J19" i="204" s="1"/>
  <c r="J20" i="204" s="1"/>
  <c r="J21" i="204" s="1"/>
  <c r="J22" i="204" s="1"/>
  <c r="J23" i="204" s="1"/>
  <c r="J24" i="204" s="1"/>
  <c r="J25" i="204" s="1"/>
  <c r="J26" i="204" s="1"/>
  <c r="J27" i="204" s="1"/>
  <c r="J28" i="204" s="1"/>
  <c r="J29" i="204" s="1"/>
  <c r="J30" i="204" s="1"/>
  <c r="J31" i="204" s="1"/>
  <c r="J32" i="204" s="1"/>
  <c r="J33" i="204" s="1"/>
  <c r="J34" i="204" s="1"/>
  <c r="J35" i="204" s="1"/>
  <c r="J36" i="204" s="1"/>
  <c r="J37" i="204" s="1"/>
  <c r="J38" i="204" s="1"/>
  <c r="J39" i="204" s="1"/>
  <c r="J40" i="204" s="1"/>
  <c r="J41" i="204" s="1"/>
  <c r="J42" i="204" s="1"/>
  <c r="J43" i="204" s="1"/>
  <c r="J44" i="204" s="1"/>
  <c r="J45" i="204" s="1"/>
  <c r="J46" i="204" s="1"/>
  <c r="J47" i="204" s="1"/>
  <c r="J48" i="204" s="1"/>
  <c r="J49" i="204" s="1"/>
  <c r="J50" i="204" s="1"/>
  <c r="J51" i="204" s="1"/>
  <c r="J52" i="204" s="1"/>
  <c r="J53" i="204" s="1"/>
  <c r="J54" i="204" s="1"/>
  <c r="J55" i="204" s="1"/>
  <c r="J56" i="204" s="1"/>
  <c r="J57" i="204" s="1"/>
  <c r="J58" i="204" s="1"/>
  <c r="J59" i="204" s="1"/>
  <c r="J60" i="204" s="1"/>
  <c r="J61" i="204" s="1"/>
  <c r="J62" i="204" s="1"/>
  <c r="J63" i="204" s="1"/>
  <c r="J64" i="204" s="1"/>
  <c r="J65" i="204" s="1"/>
  <c r="A12" i="204"/>
  <c r="J11" i="204"/>
  <c r="E27" i="203"/>
  <c r="G19" i="203"/>
  <c r="G15" i="203"/>
  <c r="J12" i="203"/>
  <c r="J13" i="203" s="1"/>
  <c r="J14" i="203" s="1"/>
  <c r="J15" i="203" s="1"/>
  <c r="J16" i="203" s="1"/>
  <c r="J17" i="203" s="1"/>
  <c r="J18" i="203" s="1"/>
  <c r="J19" i="203" s="1"/>
  <c r="J20" i="203" s="1"/>
  <c r="J21" i="203" s="1"/>
  <c r="J22" i="203" s="1"/>
  <c r="J23" i="203" s="1"/>
  <c r="J24" i="203" s="1"/>
  <c r="J25" i="203" s="1"/>
  <c r="J26" i="203" s="1"/>
  <c r="J27" i="203" s="1"/>
  <c r="J28" i="203" s="1"/>
  <c r="J29" i="203" s="1"/>
  <c r="A12" i="203"/>
  <c r="A13" i="203" s="1"/>
  <c r="A14" i="203" s="1"/>
  <c r="A15" i="203" s="1"/>
  <c r="A16" i="203" s="1"/>
  <c r="A17" i="203" s="1"/>
  <c r="A18" i="203" s="1"/>
  <c r="A19" i="203" s="1"/>
  <c r="A20" i="203" s="1"/>
  <c r="A21" i="203" s="1"/>
  <c r="A22" i="203" s="1"/>
  <c r="A23" i="203" s="1"/>
  <c r="A24" i="203" s="1"/>
  <c r="A25" i="203" s="1"/>
  <c r="A26" i="203" s="1"/>
  <c r="A27" i="203" s="1"/>
  <c r="A28" i="203" s="1"/>
  <c r="A29" i="203" s="1"/>
  <c r="J11" i="203"/>
  <c r="M28" i="202"/>
  <c r="M13" i="202"/>
  <c r="M14" i="202"/>
  <c r="M15" i="202"/>
  <c r="M16" i="202"/>
  <c r="M17" i="202"/>
  <c r="M18" i="202"/>
  <c r="M19" i="202"/>
  <c r="M20" i="202"/>
  <c r="M21" i="202"/>
  <c r="M22" i="202"/>
  <c r="M23" i="202"/>
  <c r="M24" i="202"/>
  <c r="M12" i="202"/>
  <c r="M11" i="202"/>
  <c r="K26" i="202"/>
  <c r="K30" i="202" s="1"/>
  <c r="E43" i="201" s="1"/>
  <c r="E44" i="201" s="1"/>
  <c r="O60" i="202"/>
  <c r="O61" i="202" s="1"/>
  <c r="A60" i="202"/>
  <c r="A61" i="202" s="1"/>
  <c r="C50" i="204" l="1"/>
  <c r="D47" i="204" s="1"/>
  <c r="G144" i="204"/>
  <c r="G138" i="204"/>
  <c r="G147" i="204" s="1"/>
  <c r="D48" i="204"/>
  <c r="G48" i="204" s="1"/>
  <c r="M26" i="202"/>
  <c r="M30" i="202" s="1"/>
  <c r="G47" i="204" l="1"/>
  <c r="G150" i="204"/>
  <c r="G153" i="204" s="1"/>
  <c r="G157" i="204" s="1"/>
  <c r="D49" i="204"/>
  <c r="G49" i="204" s="1"/>
  <c r="G52" i="204" s="1"/>
  <c r="G86" i="204" s="1"/>
  <c r="G98" i="204" l="1"/>
  <c r="G50" i="204"/>
  <c r="G109" i="204" s="1"/>
  <c r="D50" i="204"/>
  <c r="E46" i="202" l="1"/>
  <c r="E22" i="202" s="1"/>
  <c r="F22" i="202" s="1"/>
  <c r="J22" i="202" s="1"/>
  <c r="E42" i="202"/>
  <c r="E19" i="202" s="1"/>
  <c r="F19" i="202" s="1"/>
  <c r="J19" i="202" s="1"/>
  <c r="E35" i="202"/>
  <c r="E16" i="202" s="1"/>
  <c r="F28" i="202"/>
  <c r="J28" i="202" s="1"/>
  <c r="H26" i="202"/>
  <c r="H30" i="202" s="1"/>
  <c r="D26" i="202"/>
  <c r="D30" i="202" s="1"/>
  <c r="E24" i="202"/>
  <c r="F24" i="202" s="1"/>
  <c r="J24" i="202" s="1"/>
  <c r="E23" i="202"/>
  <c r="F23" i="202" s="1"/>
  <c r="J23" i="202" s="1"/>
  <c r="E21" i="202"/>
  <c r="F21" i="202" s="1"/>
  <c r="J21" i="202" s="1"/>
  <c r="F20" i="202"/>
  <c r="J20" i="202" s="1"/>
  <c r="E18" i="202"/>
  <c r="F18" i="202" s="1"/>
  <c r="J18" i="202" s="1"/>
  <c r="E17" i="202"/>
  <c r="F17" i="202" s="1"/>
  <c r="J17" i="202" s="1"/>
  <c r="F15" i="202"/>
  <c r="J15" i="202" s="1"/>
  <c r="F14" i="202"/>
  <c r="J14" i="202" s="1"/>
  <c r="F13" i="202"/>
  <c r="J13" i="202" s="1"/>
  <c r="F12" i="202"/>
  <c r="J12" i="202" s="1"/>
  <c r="A12" i="202"/>
  <c r="A13" i="202" s="1"/>
  <c r="A14" i="202" s="1"/>
  <c r="A15" i="202" s="1"/>
  <c r="A16" i="202" s="1"/>
  <c r="A17" i="202" s="1"/>
  <c r="A18" i="202" s="1"/>
  <c r="A19" i="202" s="1"/>
  <c r="A20" i="202" s="1"/>
  <c r="A21" i="202" s="1"/>
  <c r="A22" i="202" s="1"/>
  <c r="A23" i="202" s="1"/>
  <c r="A24" i="202" s="1"/>
  <c r="A25" i="202" s="1"/>
  <c r="A26" i="202" s="1"/>
  <c r="A27" i="202" s="1"/>
  <c r="A28" i="202" s="1"/>
  <c r="A29" i="202" s="1"/>
  <c r="A30" i="202" s="1"/>
  <c r="A31" i="202" s="1"/>
  <c r="A32" i="202" s="1"/>
  <c r="A33" i="202" s="1"/>
  <c r="A34" i="202" s="1"/>
  <c r="A35" i="202" s="1"/>
  <c r="A36" i="202" s="1"/>
  <c r="A37" i="202" s="1"/>
  <c r="A38" i="202" s="1"/>
  <c r="A39" i="202" s="1"/>
  <c r="A40" i="202" s="1"/>
  <c r="A41" i="202" s="1"/>
  <c r="A42" i="202" s="1"/>
  <c r="O11" i="202"/>
  <c r="O12" i="202" s="1"/>
  <c r="O13" i="202" s="1"/>
  <c r="O14" i="202" s="1"/>
  <c r="O15" i="202" s="1"/>
  <c r="O16" i="202" s="1"/>
  <c r="O17" i="202" s="1"/>
  <c r="O18" i="202" s="1"/>
  <c r="O19" i="202" s="1"/>
  <c r="O20" i="202" s="1"/>
  <c r="O21" i="202" s="1"/>
  <c r="O22" i="202" s="1"/>
  <c r="O23" i="202" s="1"/>
  <c r="O24" i="202" s="1"/>
  <c r="O25" i="202" s="1"/>
  <c r="O26" i="202" s="1"/>
  <c r="O27" i="202" s="1"/>
  <c r="O28" i="202" s="1"/>
  <c r="O29" i="202" s="1"/>
  <c r="O30" i="202" s="1"/>
  <c r="O31" i="202" s="1"/>
  <c r="O32" i="202" s="1"/>
  <c r="O33" i="202" s="1"/>
  <c r="O34" i="202" s="1"/>
  <c r="O35" i="202" s="1"/>
  <c r="O36" i="202" s="1"/>
  <c r="O37" i="202" s="1"/>
  <c r="O38" i="202" s="1"/>
  <c r="O39" i="202" s="1"/>
  <c r="O40" i="202" s="1"/>
  <c r="O41" i="202" s="1"/>
  <c r="O42" i="202" s="1"/>
  <c r="F11" i="202"/>
  <c r="J11" i="202" s="1"/>
  <c r="E59" i="201"/>
  <c r="E67" i="201" s="1"/>
  <c r="E57" i="201"/>
  <c r="E28" i="201"/>
  <c r="A12" i="201"/>
  <c r="A13" i="201" s="1"/>
  <c r="A14" i="201" s="1"/>
  <c r="A15" i="201" s="1"/>
  <c r="A16" i="201" s="1"/>
  <c r="A17" i="201" s="1"/>
  <c r="A18" i="201" s="1"/>
  <c r="A19" i="201" s="1"/>
  <c r="A20" i="201" s="1"/>
  <c r="A21" i="201" s="1"/>
  <c r="A22" i="201" s="1"/>
  <c r="A23" i="201" s="1"/>
  <c r="A24" i="201" s="1"/>
  <c r="A25" i="201" s="1"/>
  <c r="A26" i="201" s="1"/>
  <c r="A27" i="201" s="1"/>
  <c r="A28" i="201" s="1"/>
  <c r="A29" i="201" s="1"/>
  <c r="A30" i="201" s="1"/>
  <c r="A31" i="201" s="1"/>
  <c r="A32" i="201" s="1"/>
  <c r="A33" i="201" s="1"/>
  <c r="A34" i="201" s="1"/>
  <c r="A35" i="201" s="1"/>
  <c r="A36" i="201" s="1"/>
  <c r="A37" i="201" s="1"/>
  <c r="A38" i="201" s="1"/>
  <c r="A39" i="201" s="1"/>
  <c r="A40" i="201" s="1"/>
  <c r="A41" i="201" s="1"/>
  <c r="A42" i="201" s="1"/>
  <c r="A45" i="201" s="1"/>
  <c r="A46" i="201" s="1"/>
  <c r="A47" i="201" s="1"/>
  <c r="A48" i="201" s="1"/>
  <c r="A49" i="201" s="1"/>
  <c r="A50" i="201" s="1"/>
  <c r="A51" i="201" s="1"/>
  <c r="A52" i="201" s="1"/>
  <c r="A53" i="201" s="1"/>
  <c r="A54" i="201" s="1"/>
  <c r="A55" i="201" s="1"/>
  <c r="A56" i="201" s="1"/>
  <c r="A57" i="201" s="1"/>
  <c r="A58" i="201" s="1"/>
  <c r="A59" i="201" s="1"/>
  <c r="A60" i="201" s="1"/>
  <c r="A61" i="201" s="1"/>
  <c r="A62" i="201" s="1"/>
  <c r="A63" i="201" s="1"/>
  <c r="A64" i="201" s="1"/>
  <c r="A65" i="201" s="1"/>
  <c r="A66" i="201" s="1"/>
  <c r="A67" i="201" s="1"/>
  <c r="A68" i="201" s="1"/>
  <c r="A69" i="201" s="1"/>
  <c r="H11" i="201"/>
  <c r="H12" i="201" s="1"/>
  <c r="H13" i="201" s="1"/>
  <c r="H14" i="201" s="1"/>
  <c r="H15" i="201" s="1"/>
  <c r="H16" i="201" s="1"/>
  <c r="H17" i="201" s="1"/>
  <c r="H18" i="201" s="1"/>
  <c r="H19" i="201" s="1"/>
  <c r="H20" i="201" s="1"/>
  <c r="H21" i="201" s="1"/>
  <c r="H22" i="201" s="1"/>
  <c r="H23" i="201" s="1"/>
  <c r="H24" i="201" s="1"/>
  <c r="H25" i="201" s="1"/>
  <c r="H26" i="201" s="1"/>
  <c r="H27" i="201" s="1"/>
  <c r="H28" i="201" s="1"/>
  <c r="H29" i="201" s="1"/>
  <c r="H30" i="201" s="1"/>
  <c r="H31" i="201" s="1"/>
  <c r="H32" i="201" s="1"/>
  <c r="H33" i="201" s="1"/>
  <c r="H34" i="201" s="1"/>
  <c r="H35" i="201" s="1"/>
  <c r="H36" i="201" s="1"/>
  <c r="H37" i="201" s="1"/>
  <c r="H38" i="201" s="1"/>
  <c r="H39" i="201" s="1"/>
  <c r="H40" i="201" s="1"/>
  <c r="H41" i="201" s="1"/>
  <c r="H42" i="201" s="1"/>
  <c r="H46" i="201" s="1"/>
  <c r="H47" i="201" s="1"/>
  <c r="H48" i="201" s="1"/>
  <c r="H49" i="201" s="1"/>
  <c r="H50" i="201" s="1"/>
  <c r="H51" i="201" s="1"/>
  <c r="H52" i="201" s="1"/>
  <c r="H53" i="201" s="1"/>
  <c r="H54" i="201" s="1"/>
  <c r="H55" i="201" s="1"/>
  <c r="H56" i="201" s="1"/>
  <c r="H57" i="201" s="1"/>
  <c r="H58" i="201" s="1"/>
  <c r="H59" i="201" s="1"/>
  <c r="H60" i="201" s="1"/>
  <c r="H61" i="201" s="1"/>
  <c r="H62" i="201" s="1"/>
  <c r="H63" i="201" s="1"/>
  <c r="H64" i="201" s="1"/>
  <c r="H65" i="201" s="1"/>
  <c r="H66" i="201" s="1"/>
  <c r="H67" i="201" s="1"/>
  <c r="H68" i="201" s="1"/>
  <c r="H69" i="201" s="1"/>
  <c r="A49" i="200"/>
  <c r="A50" i="200" s="1"/>
  <c r="A51" i="200" s="1"/>
  <c r="A52" i="200" s="1"/>
  <c r="A53" i="200" s="1"/>
  <c r="A54" i="200" s="1"/>
  <c r="A55" i="200" s="1"/>
  <c r="A56" i="200" s="1"/>
  <c r="A57" i="200" s="1"/>
  <c r="A58" i="200" s="1"/>
  <c r="A59" i="200" s="1"/>
  <c r="A60" i="200" s="1"/>
  <c r="A61" i="200" s="1"/>
  <c r="A62" i="200" s="1"/>
  <c r="A63" i="200" s="1"/>
  <c r="A64" i="200" s="1"/>
  <c r="A65" i="200" s="1"/>
  <c r="A66" i="200" s="1"/>
  <c r="A67" i="200" s="1"/>
  <c r="A68" i="200" s="1"/>
  <c r="A69" i="200" s="1"/>
  <c r="A70" i="200" s="1"/>
  <c r="A71" i="200" s="1"/>
  <c r="A72" i="200" s="1"/>
  <c r="A73" i="200" s="1"/>
  <c r="A74" i="200" s="1"/>
  <c r="A75" i="200" s="1"/>
  <c r="A76" i="200" s="1"/>
  <c r="A77" i="200" s="1"/>
  <c r="A78" i="200" s="1"/>
  <c r="A79" i="200" s="1"/>
  <c r="A80" i="200" s="1"/>
  <c r="A81" i="200" s="1"/>
  <c r="A82" i="200" s="1"/>
  <c r="A83" i="200" s="1"/>
  <c r="A84" i="200" s="1"/>
  <c r="A85" i="200" s="1"/>
  <c r="A86" i="200" s="1"/>
  <c r="A87" i="200" s="1"/>
  <c r="A88" i="200" s="1"/>
  <c r="A89" i="200" s="1"/>
  <c r="A90" i="200" s="1"/>
  <c r="A91" i="200" s="1"/>
  <c r="A92" i="200" s="1"/>
  <c r="A93" i="200" s="1"/>
  <c r="A94" i="200" s="1"/>
  <c r="A95" i="200" s="1"/>
  <c r="A96" i="200" s="1"/>
  <c r="A97" i="200" s="1"/>
  <c r="A98" i="200" s="1"/>
  <c r="H48" i="200"/>
  <c r="H49" i="200" s="1"/>
  <c r="H50" i="200" s="1"/>
  <c r="H51" i="200" s="1"/>
  <c r="H52" i="200" s="1"/>
  <c r="H53" i="200" s="1"/>
  <c r="H54" i="200" s="1"/>
  <c r="H55" i="200" s="1"/>
  <c r="H56" i="200" s="1"/>
  <c r="H57" i="200" s="1"/>
  <c r="H58" i="200" s="1"/>
  <c r="H59" i="200" s="1"/>
  <c r="H60" i="200" s="1"/>
  <c r="H61" i="200" s="1"/>
  <c r="H62" i="200" s="1"/>
  <c r="H63" i="200" s="1"/>
  <c r="H64" i="200" s="1"/>
  <c r="H65" i="200" s="1"/>
  <c r="H66" i="200" s="1"/>
  <c r="H67" i="200" s="1"/>
  <c r="H68" i="200" s="1"/>
  <c r="H69" i="200" s="1"/>
  <c r="H70" i="200" s="1"/>
  <c r="H71" i="200" s="1"/>
  <c r="H72" i="200" s="1"/>
  <c r="H73" i="200" s="1"/>
  <c r="H74" i="200" s="1"/>
  <c r="H75" i="200" s="1"/>
  <c r="H76" i="200" s="1"/>
  <c r="H77" i="200" s="1"/>
  <c r="H78" i="200" s="1"/>
  <c r="H79" i="200" s="1"/>
  <c r="H80" i="200" s="1"/>
  <c r="H81" i="200" s="1"/>
  <c r="H82" i="200" s="1"/>
  <c r="H83" i="200" s="1"/>
  <c r="H84" i="200" s="1"/>
  <c r="H85" i="200" s="1"/>
  <c r="H86" i="200" s="1"/>
  <c r="H87" i="200" s="1"/>
  <c r="H88" i="200" s="1"/>
  <c r="H89" i="200" s="1"/>
  <c r="H90" i="200" s="1"/>
  <c r="H91" i="200" s="1"/>
  <c r="H92" i="200" s="1"/>
  <c r="H93" i="200" s="1"/>
  <c r="H94" i="200" s="1"/>
  <c r="H95" i="200" s="1"/>
  <c r="H96" i="200" s="1"/>
  <c r="H97" i="200" s="1"/>
  <c r="H98" i="200" s="1"/>
  <c r="B43" i="200"/>
  <c r="B42" i="200"/>
  <c r="B41" i="200"/>
  <c r="B40" i="200"/>
  <c r="A12" i="200"/>
  <c r="A13" i="200" s="1"/>
  <c r="A14" i="200" s="1"/>
  <c r="A15" i="200" s="1"/>
  <c r="A16" i="200" s="1"/>
  <c r="A17" i="200" s="1"/>
  <c r="A18" i="200" s="1"/>
  <c r="A19" i="200" s="1"/>
  <c r="A20" i="200" s="1"/>
  <c r="A21" i="200" s="1"/>
  <c r="A22" i="200" s="1"/>
  <c r="A23" i="200" s="1"/>
  <c r="A24" i="200" s="1"/>
  <c r="A25" i="200" s="1"/>
  <c r="A26" i="200" s="1"/>
  <c r="A27" i="200" s="1"/>
  <c r="A28" i="200" s="1"/>
  <c r="A29" i="200" s="1"/>
  <c r="A30" i="200" s="1"/>
  <c r="A31" i="200" s="1"/>
  <c r="A32" i="200" s="1"/>
  <c r="A33" i="200" s="1"/>
  <c r="A34" i="200" s="1"/>
  <c r="A35" i="200" s="1"/>
  <c r="H11" i="200"/>
  <c r="H12" i="200" s="1"/>
  <c r="H13" i="200" s="1"/>
  <c r="H14" i="200" s="1"/>
  <c r="H15" i="200" s="1"/>
  <c r="H16" i="200" s="1"/>
  <c r="H17" i="200" s="1"/>
  <c r="H18" i="200" s="1"/>
  <c r="H19" i="200" s="1"/>
  <c r="H20" i="200" s="1"/>
  <c r="H21" i="200" s="1"/>
  <c r="H22" i="200" s="1"/>
  <c r="H23" i="200" s="1"/>
  <c r="H24" i="200" s="1"/>
  <c r="H25" i="200" s="1"/>
  <c r="H26" i="200" s="1"/>
  <c r="H27" i="200" s="1"/>
  <c r="H28" i="200" s="1"/>
  <c r="H29" i="200" s="1"/>
  <c r="H30" i="200" s="1"/>
  <c r="H31" i="200" s="1"/>
  <c r="H32" i="200" s="1"/>
  <c r="H33" i="200" s="1"/>
  <c r="H34" i="200" s="1"/>
  <c r="H35" i="200" s="1"/>
  <c r="B39" i="200"/>
  <c r="E51" i="169"/>
  <c r="E47" i="169"/>
  <c r="E45" i="169"/>
  <c r="E43" i="169"/>
  <c r="E39" i="169"/>
  <c r="E35" i="169"/>
  <c r="E26" i="169"/>
  <c r="E22" i="169"/>
  <c r="E20" i="169"/>
  <c r="E16" i="169"/>
  <c r="E12" i="169"/>
  <c r="B56" i="199"/>
  <c r="C51" i="169"/>
  <c r="C47" i="169"/>
  <c r="C45" i="169"/>
  <c r="C43" i="169"/>
  <c r="C39" i="169"/>
  <c r="C35" i="169"/>
  <c r="C26" i="169"/>
  <c r="C22" i="169"/>
  <c r="C20" i="169"/>
  <c r="C16" i="169"/>
  <c r="C12" i="169"/>
  <c r="B52" i="199"/>
  <c r="C46" i="199"/>
  <c r="B46" i="199"/>
  <c r="C44" i="199"/>
  <c r="B44" i="199"/>
  <c r="C42" i="199"/>
  <c r="B42" i="199"/>
  <c r="C38" i="199"/>
  <c r="B38" i="199"/>
  <c r="B36" i="199"/>
  <c r="C34" i="199"/>
  <c r="B34" i="199"/>
  <c r="E32" i="199"/>
  <c r="C32" i="199"/>
  <c r="F12" i="199"/>
  <c r="F13" i="199" s="1"/>
  <c r="F14" i="199" s="1"/>
  <c r="F15" i="199" s="1"/>
  <c r="F16" i="199" s="1"/>
  <c r="F17" i="199" s="1"/>
  <c r="F18" i="199" s="1"/>
  <c r="F19" i="199" s="1"/>
  <c r="F20" i="199" s="1"/>
  <c r="F21" i="199" s="1"/>
  <c r="F22" i="199" s="1"/>
  <c r="F23" i="199" s="1"/>
  <c r="F24" i="199" s="1"/>
  <c r="F25" i="199" s="1"/>
  <c r="F26" i="199" s="1"/>
  <c r="F27" i="199" s="1"/>
  <c r="F28" i="199" s="1"/>
  <c r="F33" i="199" s="1"/>
  <c r="F34" i="199" s="1"/>
  <c r="F35" i="199" s="1"/>
  <c r="F36" i="199" s="1"/>
  <c r="F37" i="199" s="1"/>
  <c r="F38" i="199" s="1"/>
  <c r="F39" i="199" s="1"/>
  <c r="F40" i="199" s="1"/>
  <c r="F41" i="199" s="1"/>
  <c r="F42" i="199" s="1"/>
  <c r="F43" i="199" s="1"/>
  <c r="F44" i="199" s="1"/>
  <c r="F45" i="199" s="1"/>
  <c r="F46" i="199" s="1"/>
  <c r="F47" i="199" s="1"/>
  <c r="F48" i="199" s="1"/>
  <c r="F49" i="199" s="1"/>
  <c r="F50" i="199" s="1"/>
  <c r="F51" i="199" s="1"/>
  <c r="F52" i="199" s="1"/>
  <c r="F53" i="199" s="1"/>
  <c r="A12" i="199"/>
  <c r="A13" i="199" s="1"/>
  <c r="A14" i="199" s="1"/>
  <c r="A15" i="199" s="1"/>
  <c r="A16" i="199" s="1"/>
  <c r="A17" i="199" s="1"/>
  <c r="A18" i="199" s="1"/>
  <c r="A19" i="199" s="1"/>
  <c r="A20" i="199" s="1"/>
  <c r="A21" i="199" s="1"/>
  <c r="A22" i="199" s="1"/>
  <c r="A23" i="199" s="1"/>
  <c r="A24" i="199" s="1"/>
  <c r="A25" i="199" s="1"/>
  <c r="A26" i="199" s="1"/>
  <c r="A27" i="199" s="1"/>
  <c r="A28" i="199" s="1"/>
  <c r="A33" i="199" s="1"/>
  <c r="A34" i="199" s="1"/>
  <c r="A35" i="199" s="1"/>
  <c r="A36" i="199" s="1"/>
  <c r="A37" i="199" s="1"/>
  <c r="A38" i="199" s="1"/>
  <c r="A39" i="199" s="1"/>
  <c r="A40" i="199" s="1"/>
  <c r="A41" i="199" s="1"/>
  <c r="A42" i="199" s="1"/>
  <c r="A43" i="199" s="1"/>
  <c r="A44" i="199" s="1"/>
  <c r="A45" i="199" s="1"/>
  <c r="A46" i="199" s="1"/>
  <c r="A47" i="199" s="1"/>
  <c r="A48" i="199" s="1"/>
  <c r="A49" i="199" s="1"/>
  <c r="A50" i="199" s="1"/>
  <c r="A51" i="199" s="1"/>
  <c r="A52" i="199" s="1"/>
  <c r="A53" i="199" s="1"/>
  <c r="F11" i="199"/>
  <c r="E46" i="201" l="1"/>
  <c r="E48" i="201" s="1"/>
  <c r="E69" i="201"/>
  <c r="E49" i="201" s="1"/>
  <c r="O43" i="202"/>
  <c r="O44" i="202" s="1"/>
  <c r="O45" i="202" s="1"/>
  <c r="O46" i="202" s="1"/>
  <c r="O47" i="202" s="1"/>
  <c r="O48" i="202" s="1"/>
  <c r="O49" i="202" s="1"/>
  <c r="O50" i="202" s="1"/>
  <c r="O51" i="202" s="1"/>
  <c r="O52" i="202" s="1"/>
  <c r="O53" i="202" s="1"/>
  <c r="O54" i="202" s="1"/>
  <c r="O55" i="202" s="1"/>
  <c r="O56" i="202" s="1"/>
  <c r="O57" i="202" s="1"/>
  <c r="O58" i="202" s="1"/>
  <c r="O59" i="202" s="1"/>
  <c r="A43" i="202"/>
  <c r="A44" i="202" s="1"/>
  <c r="A45" i="202" s="1"/>
  <c r="A46" i="202" s="1"/>
  <c r="A47" i="202" s="1"/>
  <c r="A48" i="202" s="1"/>
  <c r="A49" i="202" s="1"/>
  <c r="A50" i="202" s="1"/>
  <c r="A51" i="202" s="1"/>
  <c r="A52" i="202" s="1"/>
  <c r="A53" i="202" s="1"/>
  <c r="A54" i="202" s="1"/>
  <c r="A55" i="202" s="1"/>
  <c r="A56" i="202" s="1"/>
  <c r="A57" i="202" s="1"/>
  <c r="A58" i="202" s="1"/>
  <c r="A59" i="202" s="1"/>
  <c r="E26" i="202"/>
  <c r="E30" i="202" s="1"/>
  <c r="F16" i="202"/>
  <c r="J16" i="202" s="1"/>
  <c r="J26" i="202" s="1"/>
  <c r="J30" i="202" s="1"/>
  <c r="E50" i="202"/>
  <c r="F26" i="202" l="1"/>
  <c r="F30" i="202" s="1"/>
  <c r="E56" i="200" l="1"/>
  <c r="E23" i="203"/>
  <c r="E25" i="203" s="1"/>
  <c r="E29" i="203" s="1"/>
  <c r="B39" i="198"/>
  <c r="B104" i="198" s="1"/>
  <c r="C31" i="205" l="1"/>
  <c r="C32" i="205" s="1"/>
  <c r="C36" i="205" s="1"/>
  <c r="G89" i="204" s="1"/>
  <c r="E74" i="200"/>
  <c r="A52" i="198"/>
  <c r="A53" i="198" s="1"/>
  <c r="A54" i="198" s="1"/>
  <c r="A55" i="198" s="1"/>
  <c r="A56" i="198" s="1"/>
  <c r="A57" i="198" s="1"/>
  <c r="A58" i="198" s="1"/>
  <c r="A59" i="198" s="1"/>
  <c r="A60" i="198" s="1"/>
  <c r="A61" i="198" s="1"/>
  <c r="A62" i="198" s="1"/>
  <c r="A63" i="198" s="1"/>
  <c r="A64" i="198" s="1"/>
  <c r="A65" i="198" s="1"/>
  <c r="A66" i="198" s="1"/>
  <c r="A67" i="198" s="1"/>
  <c r="A68" i="198" s="1"/>
  <c r="A69" i="198" s="1"/>
  <c r="A70" i="198" s="1"/>
  <c r="A71" i="198" s="1"/>
  <c r="A72" i="198" s="1"/>
  <c r="A73" i="198" s="1"/>
  <c r="A74" i="198" s="1"/>
  <c r="A75" i="198" s="1"/>
  <c r="A76" i="198" s="1"/>
  <c r="A77" i="198" s="1"/>
  <c r="A78" i="198" s="1"/>
  <c r="A79" i="198" s="1"/>
  <c r="A80" i="198" s="1"/>
  <c r="A81" i="198" s="1"/>
  <c r="A82" i="198" s="1"/>
  <c r="A83" i="198" s="1"/>
  <c r="A84" i="198" s="1"/>
  <c r="A85" i="198" s="1"/>
  <c r="A86" i="198" s="1"/>
  <c r="A87" i="198" s="1"/>
  <c r="A88" i="198" s="1"/>
  <c r="A89" i="198" s="1"/>
  <c r="A90" i="198" s="1"/>
  <c r="A91" i="198" s="1"/>
  <c r="A92" i="198" s="1"/>
  <c r="A93" i="198" s="1"/>
  <c r="A94" i="198" s="1"/>
  <c r="A95" i="198" s="1"/>
  <c r="A96" i="198" s="1"/>
  <c r="A97" i="198" s="1"/>
  <c r="A98" i="198" s="1"/>
  <c r="A99" i="198" s="1"/>
  <c r="A100" i="198" s="1"/>
  <c r="A101" i="198" s="1"/>
  <c r="H51" i="198"/>
  <c r="H52" i="198" s="1"/>
  <c r="H53" i="198" s="1"/>
  <c r="H54" i="198" s="1"/>
  <c r="H55" i="198" s="1"/>
  <c r="H56" i="198" s="1"/>
  <c r="H57" i="198" s="1"/>
  <c r="H58" i="198" s="1"/>
  <c r="H59" i="198" s="1"/>
  <c r="H60" i="198" s="1"/>
  <c r="H61" i="198" s="1"/>
  <c r="H62" i="198" s="1"/>
  <c r="H63" i="198" s="1"/>
  <c r="H64" i="198" s="1"/>
  <c r="H65" i="198" s="1"/>
  <c r="H66" i="198" s="1"/>
  <c r="H67" i="198" s="1"/>
  <c r="H68" i="198" s="1"/>
  <c r="H69" i="198" s="1"/>
  <c r="H70" i="198" s="1"/>
  <c r="H71" i="198" s="1"/>
  <c r="H72" i="198" s="1"/>
  <c r="H73" i="198" s="1"/>
  <c r="H74" i="198" s="1"/>
  <c r="H75" i="198" s="1"/>
  <c r="H76" i="198" s="1"/>
  <c r="H77" i="198" s="1"/>
  <c r="H78" i="198" s="1"/>
  <c r="H79" i="198" s="1"/>
  <c r="H80" i="198" s="1"/>
  <c r="H81" i="198" s="1"/>
  <c r="H82" i="198" s="1"/>
  <c r="H83" i="198" s="1"/>
  <c r="H84" i="198" s="1"/>
  <c r="H85" i="198" s="1"/>
  <c r="H86" i="198" s="1"/>
  <c r="H87" i="198" s="1"/>
  <c r="H88" i="198" s="1"/>
  <c r="H89" i="198" s="1"/>
  <c r="H90" i="198" s="1"/>
  <c r="H91" i="198" s="1"/>
  <c r="H92" i="198" s="1"/>
  <c r="H93" i="198" s="1"/>
  <c r="H94" i="198" s="1"/>
  <c r="H95" i="198" s="1"/>
  <c r="H96" i="198" s="1"/>
  <c r="H97" i="198" s="1"/>
  <c r="H98" i="198" s="1"/>
  <c r="H99" i="198" s="1"/>
  <c r="H100" i="198" s="1"/>
  <c r="H101" i="198" s="1"/>
  <c r="B46" i="198"/>
  <c r="B44" i="198"/>
  <c r="A13" i="198"/>
  <c r="A14" i="198" s="1"/>
  <c r="A15" i="198" s="1"/>
  <c r="A16" i="198" s="1"/>
  <c r="A17" i="198" s="1"/>
  <c r="A18" i="198" s="1"/>
  <c r="A19" i="198" s="1"/>
  <c r="A20" i="198" s="1"/>
  <c r="A21" i="198" s="1"/>
  <c r="A22" i="198" s="1"/>
  <c r="A23" i="198" s="1"/>
  <c r="A24" i="198" s="1"/>
  <c r="A25" i="198" s="1"/>
  <c r="A26" i="198" s="1"/>
  <c r="A27" i="198" s="1"/>
  <c r="A28" i="198" s="1"/>
  <c r="A29" i="198" s="1"/>
  <c r="A30" i="198" s="1"/>
  <c r="A31" i="198" s="1"/>
  <c r="A32" i="198" s="1"/>
  <c r="A33" i="198" s="1"/>
  <c r="A34" i="198" s="1"/>
  <c r="A35" i="198" s="1"/>
  <c r="A36" i="198" s="1"/>
  <c r="H12" i="198"/>
  <c r="H13" i="198" s="1"/>
  <c r="H14" i="198" s="1"/>
  <c r="H15" i="198" s="1"/>
  <c r="H16" i="198" s="1"/>
  <c r="H17" i="198" s="1"/>
  <c r="H18" i="198" s="1"/>
  <c r="H19" i="198" s="1"/>
  <c r="H20" i="198" s="1"/>
  <c r="H21" i="198" s="1"/>
  <c r="H22" i="198" s="1"/>
  <c r="H23" i="198" s="1"/>
  <c r="H24" i="198" s="1"/>
  <c r="H25" i="198" s="1"/>
  <c r="H26" i="198" s="1"/>
  <c r="H27" i="198" s="1"/>
  <c r="H28" i="198" s="1"/>
  <c r="H29" i="198" s="1"/>
  <c r="H30" i="198" s="1"/>
  <c r="H31" i="198" s="1"/>
  <c r="H32" i="198" s="1"/>
  <c r="H33" i="198" s="1"/>
  <c r="H34" i="198" s="1"/>
  <c r="H35" i="198" s="1"/>
  <c r="H36" i="198" s="1"/>
  <c r="B45" i="198"/>
  <c r="B43" i="198"/>
  <c r="B42" i="198"/>
  <c r="C40" i="197"/>
  <c r="C41" i="197" s="1"/>
  <c r="C42" i="197" s="1"/>
  <c r="C43" i="197" s="1"/>
  <c r="C44" i="197" s="1"/>
  <c r="C45" i="197" s="1"/>
  <c r="C46" i="197" s="1"/>
  <c r="C47" i="197" s="1"/>
  <c r="C48" i="197" s="1"/>
  <c r="C49" i="197" s="1"/>
  <c r="C50" i="197" s="1"/>
  <c r="C51" i="197" s="1"/>
  <c r="C52" i="197" s="1"/>
  <c r="C53" i="197" s="1"/>
  <c r="C54" i="197" s="1"/>
  <c r="C55" i="197" s="1"/>
  <c r="C56" i="197" s="1"/>
  <c r="C57" i="197" s="1"/>
  <c r="C58" i="197" s="1"/>
  <c r="C59" i="197" s="1"/>
  <c r="C60" i="197" s="1"/>
  <c r="C61" i="197" s="1"/>
  <c r="C62" i="197" s="1"/>
  <c r="C63" i="197" s="1"/>
  <c r="C64" i="197" s="1"/>
  <c r="C65" i="197" s="1"/>
  <c r="C66" i="197" s="1"/>
  <c r="C67" i="197" s="1"/>
  <c r="C68" i="197" s="1"/>
  <c r="C69" i="197" s="1"/>
  <c r="C70" i="197" s="1"/>
  <c r="C71" i="197" s="1"/>
  <c r="C72" i="197" s="1"/>
  <c r="C73" i="197" s="1"/>
  <c r="C74" i="197" s="1"/>
  <c r="C75" i="197" s="1"/>
  <c r="C76" i="197" s="1"/>
  <c r="C39" i="197"/>
  <c r="C38" i="197"/>
  <c r="C37" i="197"/>
  <c r="C36" i="197"/>
  <c r="C35" i="197"/>
  <c r="C34" i="197"/>
  <c r="C33" i="197"/>
  <c r="C32" i="197"/>
  <c r="C31" i="197"/>
  <c r="C30" i="197"/>
  <c r="C18" i="197"/>
  <c r="C19" i="197" s="1"/>
  <c r="C20" i="197" s="1"/>
  <c r="C21" i="197" s="1"/>
  <c r="C22" i="197" s="1"/>
  <c r="C23" i="197" s="1"/>
  <c r="C24" i="197" s="1"/>
  <c r="C25" i="197" s="1"/>
  <c r="C26" i="197" s="1"/>
  <c r="C27" i="197" s="1"/>
  <c r="C28" i="197" s="1"/>
  <c r="I11" i="197"/>
  <c r="I12" i="197" s="1"/>
  <c r="I13" i="197" s="1"/>
  <c r="I14" i="197" s="1"/>
  <c r="I15" i="197" s="1"/>
  <c r="I16" i="197" s="1"/>
  <c r="I17" i="197" s="1"/>
  <c r="I18" i="197" s="1"/>
  <c r="I19" i="197" s="1"/>
  <c r="I20" i="197" s="1"/>
  <c r="I21" i="197" s="1"/>
  <c r="I22" i="197" s="1"/>
  <c r="I23" i="197" s="1"/>
  <c r="I24" i="197" s="1"/>
  <c r="I25" i="197" s="1"/>
  <c r="I26" i="197" s="1"/>
  <c r="I27" i="197" s="1"/>
  <c r="I28" i="197" s="1"/>
  <c r="I29" i="197" s="1"/>
  <c r="I30" i="197" s="1"/>
  <c r="I31" i="197" s="1"/>
  <c r="I32" i="197" s="1"/>
  <c r="I33" i="197" s="1"/>
  <c r="I34" i="197" s="1"/>
  <c r="I35" i="197" s="1"/>
  <c r="I36" i="197" s="1"/>
  <c r="I37" i="197" s="1"/>
  <c r="I38" i="197" s="1"/>
  <c r="I39" i="197" s="1"/>
  <c r="I40" i="197" s="1"/>
  <c r="I41" i="197" s="1"/>
  <c r="I42" i="197" s="1"/>
  <c r="I43" i="197" s="1"/>
  <c r="I44" i="197" s="1"/>
  <c r="I45" i="197" s="1"/>
  <c r="I46" i="197" s="1"/>
  <c r="I47" i="197" s="1"/>
  <c r="I48" i="197" s="1"/>
  <c r="I49" i="197" s="1"/>
  <c r="I50" i="197" s="1"/>
  <c r="I51" i="197" s="1"/>
  <c r="I52" i="197" s="1"/>
  <c r="I53" i="197" s="1"/>
  <c r="I54" i="197" s="1"/>
  <c r="I55" i="197" s="1"/>
  <c r="I56" i="197" s="1"/>
  <c r="I57" i="197" s="1"/>
  <c r="I58" i="197" s="1"/>
  <c r="I59" i="197" s="1"/>
  <c r="I60" i="197" s="1"/>
  <c r="I61" i="197" s="1"/>
  <c r="I62" i="197" s="1"/>
  <c r="I63" i="197" s="1"/>
  <c r="I64" i="197" s="1"/>
  <c r="I65" i="197" s="1"/>
  <c r="I66" i="197" s="1"/>
  <c r="I67" i="197" s="1"/>
  <c r="I68" i="197" s="1"/>
  <c r="I69" i="197" s="1"/>
  <c r="I70" i="197" s="1"/>
  <c r="I71" i="197" s="1"/>
  <c r="I72" i="197" s="1"/>
  <c r="I73" i="197" s="1"/>
  <c r="I74" i="197" s="1"/>
  <c r="I75" i="197" s="1"/>
  <c r="I76" i="197" s="1"/>
  <c r="I77" i="197" s="1"/>
  <c r="I78" i="197" s="1"/>
  <c r="I79" i="197" s="1"/>
  <c r="I80" i="197" s="1"/>
  <c r="I81" i="197" s="1"/>
  <c r="I82" i="197" s="1"/>
  <c r="I83" i="197" s="1"/>
  <c r="I84" i="197" s="1"/>
  <c r="I85" i="197" s="1"/>
  <c r="I86" i="197" s="1"/>
  <c r="I87" i="197" s="1"/>
  <c r="I88" i="197" s="1"/>
  <c r="I89" i="197" s="1"/>
  <c r="I90" i="197" s="1"/>
  <c r="I91" i="197" s="1"/>
  <c r="I92" i="197" s="1"/>
  <c r="I93" i="197" s="1"/>
  <c r="I94" i="197" s="1"/>
  <c r="I95" i="197" s="1"/>
  <c r="I96" i="197" s="1"/>
  <c r="I97" i="197" s="1"/>
  <c r="I98" i="197" s="1"/>
  <c r="I99" i="197" s="1"/>
  <c r="I100" i="197" s="1"/>
  <c r="I101" i="197" s="1"/>
  <c r="I102" i="197" s="1"/>
  <c r="I103" i="197" s="1"/>
  <c r="I104" i="197" s="1"/>
  <c r="I105" i="197" s="1"/>
  <c r="I106" i="197" s="1"/>
  <c r="I107" i="197" s="1"/>
  <c r="I108" i="197" s="1"/>
  <c r="I109" i="197" s="1"/>
  <c r="I110" i="197" s="1"/>
  <c r="I111" i="197" s="1"/>
  <c r="I112" i="197" s="1"/>
  <c r="I113" i="197" s="1"/>
  <c r="A11" i="197"/>
  <c r="A12" i="197" s="1"/>
  <c r="A13" i="197" s="1"/>
  <c r="A14" i="197" s="1"/>
  <c r="A15" i="197" s="1"/>
  <c r="A16" i="197" s="1"/>
  <c r="A17" i="197" s="1"/>
  <c r="A18" i="197" s="1"/>
  <c r="A19" i="197" s="1"/>
  <c r="A20" i="197" s="1"/>
  <c r="A21" i="197" s="1"/>
  <c r="A22" i="197" s="1"/>
  <c r="A23" i="197" s="1"/>
  <c r="A24" i="197" s="1"/>
  <c r="A25" i="197" s="1"/>
  <c r="A26" i="197" s="1"/>
  <c r="A27" i="197" s="1"/>
  <c r="A28" i="197" s="1"/>
  <c r="A29" i="197" s="1"/>
  <c r="A30" i="197" s="1"/>
  <c r="A31" i="197" s="1"/>
  <c r="A32" i="197" s="1"/>
  <c r="A33" i="197" s="1"/>
  <c r="A34" i="197" s="1"/>
  <c r="A35" i="197" s="1"/>
  <c r="A36" i="197" s="1"/>
  <c r="A37" i="197" s="1"/>
  <c r="A38" i="197" s="1"/>
  <c r="A39" i="197" s="1"/>
  <c r="A40" i="197" s="1"/>
  <c r="A41" i="197" s="1"/>
  <c r="A42" i="197" s="1"/>
  <c r="A43" i="197" s="1"/>
  <c r="A44" i="197" s="1"/>
  <c r="A45" i="197" s="1"/>
  <c r="A46" i="197" s="1"/>
  <c r="A47" i="197" s="1"/>
  <c r="A48" i="197" s="1"/>
  <c r="A49" i="197" s="1"/>
  <c r="A50" i="197" s="1"/>
  <c r="A51" i="197" s="1"/>
  <c r="A52" i="197" s="1"/>
  <c r="A53" i="197" s="1"/>
  <c r="A54" i="197" s="1"/>
  <c r="A55" i="197" s="1"/>
  <c r="A56" i="197" s="1"/>
  <c r="A57" i="197" s="1"/>
  <c r="A58" i="197" s="1"/>
  <c r="A59" i="197" s="1"/>
  <c r="A60" i="197" s="1"/>
  <c r="A61" i="197" s="1"/>
  <c r="A62" i="197" s="1"/>
  <c r="A63" i="197" s="1"/>
  <c r="A64" i="197" s="1"/>
  <c r="A65" i="197" s="1"/>
  <c r="A66" i="197" s="1"/>
  <c r="A67" i="197" s="1"/>
  <c r="A68" i="197" s="1"/>
  <c r="A69" i="197" s="1"/>
  <c r="A70" i="197" s="1"/>
  <c r="A71" i="197" s="1"/>
  <c r="A72" i="197" s="1"/>
  <c r="A73" i="197" s="1"/>
  <c r="A74" i="197" s="1"/>
  <c r="A75" i="197" s="1"/>
  <c r="A76" i="197" s="1"/>
  <c r="A77" i="197" s="1"/>
  <c r="A78" i="197" s="1"/>
  <c r="A79" i="197" s="1"/>
  <c r="A80" i="197" s="1"/>
  <c r="A81" i="197" s="1"/>
  <c r="A82" i="197" s="1"/>
  <c r="A83" i="197" s="1"/>
  <c r="A84" i="197" s="1"/>
  <c r="A85" i="197" s="1"/>
  <c r="A86" i="197" s="1"/>
  <c r="A87" i="197" s="1"/>
  <c r="A88" i="197" s="1"/>
  <c r="A89" i="197" s="1"/>
  <c r="A90" i="197" s="1"/>
  <c r="A91" i="197" s="1"/>
  <c r="A92" i="197" s="1"/>
  <c r="A93" i="197" s="1"/>
  <c r="A94" i="197" s="1"/>
  <c r="A95" i="197" s="1"/>
  <c r="A96" i="197" s="1"/>
  <c r="A97" i="197" s="1"/>
  <c r="A98" i="197" s="1"/>
  <c r="A99" i="197" s="1"/>
  <c r="A100" i="197" s="1"/>
  <c r="A101" i="197" s="1"/>
  <c r="A102" i="197" s="1"/>
  <c r="A103" i="197" s="1"/>
  <c r="A104" i="197" s="1"/>
  <c r="A105" i="197" s="1"/>
  <c r="A106" i="197" s="1"/>
  <c r="A107" i="197" s="1"/>
  <c r="A108" i="197" s="1"/>
  <c r="A109" i="197" s="1"/>
  <c r="A110" i="197" s="1"/>
  <c r="A111" i="197" s="1"/>
  <c r="A112" i="197" s="1"/>
  <c r="A113" i="197" s="1"/>
  <c r="C76" i="196"/>
  <c r="G149" i="195"/>
  <c r="B149" i="195"/>
  <c r="B148" i="195"/>
  <c r="G147" i="195"/>
  <c r="G146" i="195"/>
  <c r="B146" i="195"/>
  <c r="B145" i="195"/>
  <c r="G137" i="195"/>
  <c r="B137" i="195"/>
  <c r="B134" i="195"/>
  <c r="B133" i="195"/>
  <c r="J129" i="195"/>
  <c r="J130" i="195" s="1"/>
  <c r="J131" i="195" s="1"/>
  <c r="J132" i="195" s="1"/>
  <c r="J133" i="195" s="1"/>
  <c r="J134" i="195" s="1"/>
  <c r="J135" i="195" s="1"/>
  <c r="J136" i="195" s="1"/>
  <c r="J137" i="195" s="1"/>
  <c r="J138" i="195" s="1"/>
  <c r="J139" i="195" s="1"/>
  <c r="J140" i="195" s="1"/>
  <c r="J141" i="195" s="1"/>
  <c r="J142" i="195" s="1"/>
  <c r="J143" i="195" s="1"/>
  <c r="J144" i="195" s="1"/>
  <c r="J145" i="195" s="1"/>
  <c r="J146" i="195" s="1"/>
  <c r="J147" i="195" s="1"/>
  <c r="J148" i="195" s="1"/>
  <c r="J149" i="195" s="1"/>
  <c r="J150" i="195" s="1"/>
  <c r="J151" i="195" s="1"/>
  <c r="J152" i="195" s="1"/>
  <c r="J153" i="195" s="1"/>
  <c r="J154" i="195" s="1"/>
  <c r="J155" i="195" s="1"/>
  <c r="J156" i="195" s="1"/>
  <c r="J157" i="195" s="1"/>
  <c r="J158" i="195" s="1"/>
  <c r="A129" i="195"/>
  <c r="A130" i="195" s="1"/>
  <c r="A131" i="195" s="1"/>
  <c r="A132" i="195" s="1"/>
  <c r="A133" i="195" s="1"/>
  <c r="A134" i="195" s="1"/>
  <c r="A135" i="195" s="1"/>
  <c r="A136" i="195" s="1"/>
  <c r="A137" i="195" s="1"/>
  <c r="A138" i="195" s="1"/>
  <c r="A139" i="195" s="1"/>
  <c r="A140" i="195" s="1"/>
  <c r="A141" i="195" s="1"/>
  <c r="A142" i="195" s="1"/>
  <c r="A143" i="195" s="1"/>
  <c r="A144" i="195" s="1"/>
  <c r="A145" i="195" s="1"/>
  <c r="A146" i="195" s="1"/>
  <c r="A147" i="195" s="1"/>
  <c r="A148" i="195" s="1"/>
  <c r="A149" i="195" s="1"/>
  <c r="A150" i="195" s="1"/>
  <c r="A151" i="195" s="1"/>
  <c r="A152" i="195" s="1"/>
  <c r="A153" i="195" s="1"/>
  <c r="A154" i="195" s="1"/>
  <c r="A155" i="195" s="1"/>
  <c r="A156" i="195" s="1"/>
  <c r="A157" i="195" s="1"/>
  <c r="A158" i="195" s="1"/>
  <c r="G100" i="195"/>
  <c r="J83" i="195"/>
  <c r="J84" i="195" s="1"/>
  <c r="J85" i="195" s="1"/>
  <c r="J86" i="195" s="1"/>
  <c r="J87" i="195" s="1"/>
  <c r="J88" i="195" s="1"/>
  <c r="J89" i="195" s="1"/>
  <c r="J90" i="195" s="1"/>
  <c r="J91" i="195" s="1"/>
  <c r="J92" i="195" s="1"/>
  <c r="J93" i="195" s="1"/>
  <c r="J94" i="195" s="1"/>
  <c r="J95" i="195" s="1"/>
  <c r="J96" i="195" s="1"/>
  <c r="J97" i="195" s="1"/>
  <c r="J98" i="195" s="1"/>
  <c r="J99" i="195" s="1"/>
  <c r="J100" i="195" s="1"/>
  <c r="J101" i="195" s="1"/>
  <c r="J102" i="195" s="1"/>
  <c r="J103" i="195" s="1"/>
  <c r="J104" i="195" s="1"/>
  <c r="J105" i="195" s="1"/>
  <c r="J106" i="195" s="1"/>
  <c r="J107" i="195" s="1"/>
  <c r="J108" i="195" s="1"/>
  <c r="J109" i="195" s="1"/>
  <c r="J110" i="195" s="1"/>
  <c r="J111" i="195" s="1"/>
  <c r="J112" i="195" s="1"/>
  <c r="A83" i="195"/>
  <c r="A84" i="195" s="1"/>
  <c r="A85" i="195" s="1"/>
  <c r="A86" i="195" s="1"/>
  <c r="A87" i="195" s="1"/>
  <c r="A88" i="195" s="1"/>
  <c r="A89" i="195" s="1"/>
  <c r="A90" i="195" s="1"/>
  <c r="A91" i="195" s="1"/>
  <c r="A92" i="195" s="1"/>
  <c r="A93" i="195" s="1"/>
  <c r="A94" i="195" s="1"/>
  <c r="A95" i="195" s="1"/>
  <c r="A96" i="195" s="1"/>
  <c r="A97" i="195" s="1"/>
  <c r="A98" i="195" s="1"/>
  <c r="A99" i="195" s="1"/>
  <c r="A100" i="195" s="1"/>
  <c r="A101" i="195" s="1"/>
  <c r="A102" i="195" s="1"/>
  <c r="A103" i="195" s="1"/>
  <c r="A104" i="195" s="1"/>
  <c r="A105" i="195" s="1"/>
  <c r="A106" i="195" s="1"/>
  <c r="A107" i="195" s="1"/>
  <c r="A108" i="195" s="1"/>
  <c r="A109" i="195" s="1"/>
  <c r="A110" i="195" s="1"/>
  <c r="A111" i="195" s="1"/>
  <c r="A112" i="195" s="1"/>
  <c r="D64" i="195"/>
  <c r="C64" i="195"/>
  <c r="G63" i="195"/>
  <c r="G62" i="195"/>
  <c r="G61" i="195"/>
  <c r="E50" i="195"/>
  <c r="C49" i="195"/>
  <c r="G37" i="195"/>
  <c r="G40" i="195" s="1"/>
  <c r="C50" i="195" s="1"/>
  <c r="G33" i="195"/>
  <c r="E49" i="195" s="1"/>
  <c r="G26" i="195"/>
  <c r="G18" i="195"/>
  <c r="C48" i="195" s="1"/>
  <c r="A13" i="195"/>
  <c r="A14" i="195" s="1"/>
  <c r="A15" i="195" s="1"/>
  <c r="A16" i="195" s="1"/>
  <c r="A17" i="195" s="1"/>
  <c r="A18" i="195" s="1"/>
  <c r="A19" i="195" s="1"/>
  <c r="A20" i="195" s="1"/>
  <c r="A21" i="195" s="1"/>
  <c r="A22" i="195" s="1"/>
  <c r="A23" i="195" s="1"/>
  <c r="A24" i="195" s="1"/>
  <c r="A25" i="195" s="1"/>
  <c r="A26" i="195" s="1"/>
  <c r="A27" i="195" s="1"/>
  <c r="A28" i="195" s="1"/>
  <c r="A29" i="195" s="1"/>
  <c r="A30" i="195" s="1"/>
  <c r="A31" i="195" s="1"/>
  <c r="A32" i="195" s="1"/>
  <c r="A33" i="195" s="1"/>
  <c r="A34" i="195" s="1"/>
  <c r="A35" i="195" s="1"/>
  <c r="A36" i="195" s="1"/>
  <c r="A37" i="195" s="1"/>
  <c r="A38" i="195" s="1"/>
  <c r="A39" i="195" s="1"/>
  <c r="A40" i="195" s="1"/>
  <c r="A41" i="195" s="1"/>
  <c r="A42" i="195" s="1"/>
  <c r="A43" i="195" s="1"/>
  <c r="A44" i="195" s="1"/>
  <c r="A45" i="195" s="1"/>
  <c r="A46" i="195" s="1"/>
  <c r="A47" i="195" s="1"/>
  <c r="A48" i="195" s="1"/>
  <c r="A49" i="195" s="1"/>
  <c r="A50" i="195" s="1"/>
  <c r="A51" i="195" s="1"/>
  <c r="A52" i="195" s="1"/>
  <c r="A53" i="195" s="1"/>
  <c r="A54" i="195" s="1"/>
  <c r="A55" i="195" s="1"/>
  <c r="A56" i="195" s="1"/>
  <c r="A57" i="195" s="1"/>
  <c r="A58" i="195" s="1"/>
  <c r="A59" i="195" s="1"/>
  <c r="A60" i="195" s="1"/>
  <c r="A61" i="195" s="1"/>
  <c r="A62" i="195" s="1"/>
  <c r="A63" i="195" s="1"/>
  <c r="A64" i="195" s="1"/>
  <c r="A65" i="195" s="1"/>
  <c r="A66" i="195" s="1"/>
  <c r="J12" i="195"/>
  <c r="J13" i="195" s="1"/>
  <c r="J14" i="195" s="1"/>
  <c r="J15" i="195" s="1"/>
  <c r="J16" i="195" s="1"/>
  <c r="J17" i="195" s="1"/>
  <c r="J18" i="195" s="1"/>
  <c r="J19" i="195" s="1"/>
  <c r="J20" i="195" s="1"/>
  <c r="J21" i="195" s="1"/>
  <c r="J22" i="195" s="1"/>
  <c r="J23" i="195" s="1"/>
  <c r="J24" i="195" s="1"/>
  <c r="J25" i="195" s="1"/>
  <c r="J26" i="195" s="1"/>
  <c r="J27" i="195" s="1"/>
  <c r="J28" i="195" s="1"/>
  <c r="J29" i="195" s="1"/>
  <c r="J30" i="195" s="1"/>
  <c r="J31" i="195" s="1"/>
  <c r="J32" i="195" s="1"/>
  <c r="J33" i="195" s="1"/>
  <c r="J34" i="195" s="1"/>
  <c r="J35" i="195" s="1"/>
  <c r="J36" i="195" s="1"/>
  <c r="J37" i="195" s="1"/>
  <c r="J38" i="195" s="1"/>
  <c r="J39" i="195" s="1"/>
  <c r="J40" i="195" s="1"/>
  <c r="J41" i="195" s="1"/>
  <c r="J42" i="195" s="1"/>
  <c r="J43" i="195" s="1"/>
  <c r="J44" i="195" s="1"/>
  <c r="J45" i="195" s="1"/>
  <c r="J46" i="195" s="1"/>
  <c r="J47" i="195" s="1"/>
  <c r="J48" i="195" s="1"/>
  <c r="J49" i="195" s="1"/>
  <c r="J50" i="195" s="1"/>
  <c r="J51" i="195" s="1"/>
  <c r="J52" i="195" s="1"/>
  <c r="J53" i="195" s="1"/>
  <c r="J54" i="195" s="1"/>
  <c r="J55" i="195" s="1"/>
  <c r="J56" i="195" s="1"/>
  <c r="J57" i="195" s="1"/>
  <c r="J58" i="195" s="1"/>
  <c r="J59" i="195" s="1"/>
  <c r="J60" i="195" s="1"/>
  <c r="J61" i="195" s="1"/>
  <c r="J62" i="195" s="1"/>
  <c r="J63" i="195" s="1"/>
  <c r="J64" i="195" s="1"/>
  <c r="J65" i="195" s="1"/>
  <c r="J66" i="195" s="1"/>
  <c r="B122" i="195"/>
  <c r="F88" i="196"/>
  <c r="C88" i="196"/>
  <c r="F87" i="196"/>
  <c r="F86" i="196"/>
  <c r="F85" i="196"/>
  <c r="F84" i="196"/>
  <c r="F83" i="196"/>
  <c r="F82" i="196"/>
  <c r="F81" i="196"/>
  <c r="F80" i="196"/>
  <c r="F79" i="196"/>
  <c r="F78" i="196"/>
  <c r="F77" i="196"/>
  <c r="F76" i="196"/>
  <c r="F75" i="196"/>
  <c r="F74" i="196"/>
  <c r="F73" i="196"/>
  <c r="F72" i="196"/>
  <c r="F71" i="196"/>
  <c r="F70" i="196"/>
  <c r="F69" i="196"/>
  <c r="F68" i="196"/>
  <c r="F67" i="196"/>
  <c r="F66" i="196"/>
  <c r="F65" i="196"/>
  <c r="F64" i="196"/>
  <c r="B56" i="196"/>
  <c r="B55" i="196"/>
  <c r="C47" i="196"/>
  <c r="C42" i="196"/>
  <c r="C22" i="196"/>
  <c r="A13" i="196"/>
  <c r="A14" i="196" s="1"/>
  <c r="A15" i="196" s="1"/>
  <c r="A16" i="196" s="1"/>
  <c r="A17" i="196" s="1"/>
  <c r="A18" i="196" s="1"/>
  <c r="A19" i="196" s="1"/>
  <c r="A20" i="196" s="1"/>
  <c r="A21" i="196" s="1"/>
  <c r="A22" i="196" s="1"/>
  <c r="A23" i="196" s="1"/>
  <c r="A24" i="196" s="1"/>
  <c r="A25" i="196" s="1"/>
  <c r="A26" i="196" s="1"/>
  <c r="A27" i="196" s="1"/>
  <c r="A28" i="196" s="1"/>
  <c r="A29" i="196" s="1"/>
  <c r="A30" i="196" s="1"/>
  <c r="A31" i="196" s="1"/>
  <c r="A32" i="196" s="1"/>
  <c r="A33" i="196" s="1"/>
  <c r="A34" i="196" s="1"/>
  <c r="A35" i="196" s="1"/>
  <c r="A36" i="196" s="1"/>
  <c r="A37" i="196" s="1"/>
  <c r="A38" i="196" s="1"/>
  <c r="A39" i="196" s="1"/>
  <c r="A40" i="196" s="1"/>
  <c r="A41" i="196" s="1"/>
  <c r="A42" i="196" s="1"/>
  <c r="A43" i="196" s="1"/>
  <c r="A44" i="196" s="1"/>
  <c r="A45" i="196" s="1"/>
  <c r="A46" i="196" s="1"/>
  <c r="A47" i="196" s="1"/>
  <c r="A48" i="196" s="1"/>
  <c r="A49" i="196" s="1"/>
  <c r="F12" i="196"/>
  <c r="F13" i="196" s="1"/>
  <c r="F14" i="196" s="1"/>
  <c r="F15" i="196" s="1"/>
  <c r="F16" i="196" s="1"/>
  <c r="F17" i="196" s="1"/>
  <c r="F18" i="196" s="1"/>
  <c r="F19" i="196" s="1"/>
  <c r="F20" i="196" s="1"/>
  <c r="F21" i="196" s="1"/>
  <c r="F22" i="196" s="1"/>
  <c r="F23" i="196" s="1"/>
  <c r="F24" i="196" s="1"/>
  <c r="F25" i="196" s="1"/>
  <c r="F26" i="196" s="1"/>
  <c r="F27" i="196" s="1"/>
  <c r="F28" i="196" s="1"/>
  <c r="F29" i="196" s="1"/>
  <c r="F30" i="196" s="1"/>
  <c r="F31" i="196" s="1"/>
  <c r="F32" i="196" s="1"/>
  <c r="F33" i="196" s="1"/>
  <c r="F34" i="196" s="1"/>
  <c r="F35" i="196" s="1"/>
  <c r="F36" i="196" s="1"/>
  <c r="F37" i="196" s="1"/>
  <c r="F38" i="196" s="1"/>
  <c r="F39" i="196" s="1"/>
  <c r="F40" i="196" s="1"/>
  <c r="F41" i="196" s="1"/>
  <c r="F42" i="196" s="1"/>
  <c r="F43" i="196" s="1"/>
  <c r="F44" i="196" s="1"/>
  <c r="F45" i="196" s="1"/>
  <c r="F46" i="196" s="1"/>
  <c r="F47" i="196" s="1"/>
  <c r="F48" i="196" s="1"/>
  <c r="F49" i="196" s="1"/>
  <c r="B57" i="196"/>
  <c r="E28" i="194"/>
  <c r="A13" i="194"/>
  <c r="A14" i="194" s="1"/>
  <c r="A15" i="194" s="1"/>
  <c r="A16" i="194" s="1"/>
  <c r="A17" i="194" s="1"/>
  <c r="A18" i="194" s="1"/>
  <c r="A19" i="194" s="1"/>
  <c r="A20" i="194" s="1"/>
  <c r="A21" i="194" s="1"/>
  <c r="A22" i="194" s="1"/>
  <c r="A23" i="194" s="1"/>
  <c r="A24" i="194" s="1"/>
  <c r="A25" i="194" s="1"/>
  <c r="A26" i="194" s="1"/>
  <c r="A27" i="194" s="1"/>
  <c r="A28" i="194" s="1"/>
  <c r="A29" i="194" s="1"/>
  <c r="A30" i="194" s="1"/>
  <c r="J12" i="194"/>
  <c r="J13" i="194" s="1"/>
  <c r="J14" i="194" s="1"/>
  <c r="J15" i="194" s="1"/>
  <c r="J16" i="194" s="1"/>
  <c r="J17" i="194" s="1"/>
  <c r="J18" i="194" s="1"/>
  <c r="J19" i="194" s="1"/>
  <c r="J20" i="194" s="1"/>
  <c r="J21" i="194" s="1"/>
  <c r="J22" i="194" s="1"/>
  <c r="J23" i="194" s="1"/>
  <c r="J24" i="194" s="1"/>
  <c r="J25" i="194" s="1"/>
  <c r="J26" i="194" s="1"/>
  <c r="J27" i="194" s="1"/>
  <c r="J28" i="194" s="1"/>
  <c r="J29" i="194" s="1"/>
  <c r="J30" i="194" s="1"/>
  <c r="G100" i="204" l="1"/>
  <c r="G92" i="204"/>
  <c r="G101" i="204" s="1"/>
  <c r="C81" i="196"/>
  <c r="C15" i="196" s="1"/>
  <c r="C69" i="196"/>
  <c r="C80" i="196"/>
  <c r="C14" i="196" s="1"/>
  <c r="C82" i="196"/>
  <c r="C16" i="196" s="1"/>
  <c r="G28" i="195"/>
  <c r="E48" i="195" s="1"/>
  <c r="G66" i="195"/>
  <c r="G133" i="195" s="1"/>
  <c r="C51" i="195"/>
  <c r="D50" i="195" s="1"/>
  <c r="G50" i="195" s="1"/>
  <c r="B76" i="195"/>
  <c r="G64" i="195"/>
  <c r="G156" i="195" s="1"/>
  <c r="C79" i="196"/>
  <c r="G104" i="204" l="1"/>
  <c r="G107" i="204" s="1"/>
  <c r="G111" i="204" s="1"/>
  <c r="E88" i="200"/>
  <c r="E91" i="198"/>
  <c r="D49" i="195"/>
  <c r="G49" i="195" s="1"/>
  <c r="G53" i="195" s="1"/>
  <c r="G87" i="195" s="1"/>
  <c r="D48" i="195"/>
  <c r="G145" i="195"/>
  <c r="G139" i="195"/>
  <c r="G148" i="195" s="1"/>
  <c r="C83" i="196"/>
  <c r="C13" i="196"/>
  <c r="C17" i="196" s="1"/>
  <c r="G151" i="195" l="1"/>
  <c r="G154" i="195" s="1"/>
  <c r="G158" i="195" s="1"/>
  <c r="D51" i="195"/>
  <c r="G48" i="195"/>
  <c r="G51" i="195" s="1"/>
  <c r="G110" i="195" s="1"/>
  <c r="G99" i="195"/>
  <c r="E71" i="198" l="1"/>
  <c r="E19" i="198" s="1"/>
  <c r="E66" i="198"/>
  <c r="E17" i="198" s="1"/>
  <c r="E68" i="200"/>
  <c r="E18" i="200" s="1"/>
  <c r="E63" i="200"/>
  <c r="E16" i="200" s="1"/>
  <c r="H27" i="189"/>
  <c r="H31" i="189" s="1"/>
  <c r="E46" i="189"/>
  <c r="E23" i="189" s="1"/>
  <c r="F23" i="189" s="1"/>
  <c r="J23" i="189" s="1"/>
  <c r="E43" i="189"/>
  <c r="E20" i="189" s="1"/>
  <c r="F20" i="189" s="1"/>
  <c r="J20" i="189" s="1"/>
  <c r="E36" i="189"/>
  <c r="E17" i="189" s="1"/>
  <c r="F29" i="189"/>
  <c r="J29" i="189" s="1"/>
  <c r="D27" i="189"/>
  <c r="D31" i="189" s="1"/>
  <c r="E25" i="189"/>
  <c r="F25" i="189" s="1"/>
  <c r="J25" i="189" s="1"/>
  <c r="E24" i="189"/>
  <c r="F24" i="189" s="1"/>
  <c r="J24" i="189" s="1"/>
  <c r="E22" i="189"/>
  <c r="F22" i="189" s="1"/>
  <c r="J22" i="189" s="1"/>
  <c r="F21" i="189"/>
  <c r="J21" i="189" s="1"/>
  <c r="E19" i="189"/>
  <c r="F19" i="189" s="1"/>
  <c r="J19" i="189" s="1"/>
  <c r="E18" i="189"/>
  <c r="F18" i="189" s="1"/>
  <c r="J18" i="189" s="1"/>
  <c r="F16" i="189"/>
  <c r="J16" i="189" s="1"/>
  <c r="F15" i="189"/>
  <c r="J15" i="189" s="1"/>
  <c r="F14" i="189"/>
  <c r="J14" i="189" s="1"/>
  <c r="F13" i="189"/>
  <c r="J13" i="189" s="1"/>
  <c r="A13" i="189"/>
  <c r="A14" i="189" s="1"/>
  <c r="A15" i="189" s="1"/>
  <c r="A16" i="189" s="1"/>
  <c r="A17" i="189" s="1"/>
  <c r="A18" i="189" s="1"/>
  <c r="A19" i="189" s="1"/>
  <c r="A20" i="189" s="1"/>
  <c r="A21" i="189" s="1"/>
  <c r="A22" i="189" s="1"/>
  <c r="A23" i="189" s="1"/>
  <c r="A24" i="189" s="1"/>
  <c r="A25" i="189" s="1"/>
  <c r="A26" i="189" s="1"/>
  <c r="A27" i="189" s="1"/>
  <c r="A28" i="189" s="1"/>
  <c r="A29" i="189" s="1"/>
  <c r="A30" i="189" s="1"/>
  <c r="A31" i="189" s="1"/>
  <c r="A32" i="189" s="1"/>
  <c r="A33" i="189" s="1"/>
  <c r="A34" i="189" s="1"/>
  <c r="A35" i="189" s="1"/>
  <c r="A36" i="189" s="1"/>
  <c r="A37" i="189" s="1"/>
  <c r="A38" i="189" s="1"/>
  <c r="A39" i="189" s="1"/>
  <c r="A40" i="189" s="1"/>
  <c r="A41" i="189" s="1"/>
  <c r="A42" i="189" s="1"/>
  <c r="A43" i="189" s="1"/>
  <c r="A44" i="189" s="1"/>
  <c r="A45" i="189" s="1"/>
  <c r="A46" i="189" s="1"/>
  <c r="A47" i="189" s="1"/>
  <c r="A48" i="189" s="1"/>
  <c r="A49" i="189" s="1"/>
  <c r="A50" i="189" s="1"/>
  <c r="A51" i="189" s="1"/>
  <c r="A52" i="189" s="1"/>
  <c r="A53" i="189" s="1"/>
  <c r="A54" i="189" s="1"/>
  <c r="A55" i="189" s="1"/>
  <c r="A56" i="189" s="1"/>
  <c r="A57" i="189" s="1"/>
  <c r="A58" i="189" s="1"/>
  <c r="A59" i="189" s="1"/>
  <c r="A60" i="189" s="1"/>
  <c r="L12" i="189"/>
  <c r="L13" i="189" s="1"/>
  <c r="L14" i="189" s="1"/>
  <c r="L15" i="189" s="1"/>
  <c r="L16" i="189" s="1"/>
  <c r="L17" i="189" s="1"/>
  <c r="L18" i="189" s="1"/>
  <c r="L19" i="189" s="1"/>
  <c r="L20" i="189" s="1"/>
  <c r="L21" i="189" s="1"/>
  <c r="L22" i="189" s="1"/>
  <c r="L23" i="189" s="1"/>
  <c r="L24" i="189" s="1"/>
  <c r="L25" i="189" s="1"/>
  <c r="L26" i="189" s="1"/>
  <c r="L27" i="189" s="1"/>
  <c r="L28" i="189" s="1"/>
  <c r="L29" i="189" s="1"/>
  <c r="L30" i="189" s="1"/>
  <c r="L31" i="189" s="1"/>
  <c r="L32" i="189" s="1"/>
  <c r="L33" i="189" s="1"/>
  <c r="L34" i="189" s="1"/>
  <c r="L35" i="189" s="1"/>
  <c r="L36" i="189" s="1"/>
  <c r="L37" i="189" s="1"/>
  <c r="L38" i="189" s="1"/>
  <c r="L39" i="189" s="1"/>
  <c r="L40" i="189" s="1"/>
  <c r="L41" i="189" s="1"/>
  <c r="L42" i="189" s="1"/>
  <c r="L43" i="189" s="1"/>
  <c r="L44" i="189" s="1"/>
  <c r="L45" i="189" s="1"/>
  <c r="L46" i="189" s="1"/>
  <c r="L47" i="189" s="1"/>
  <c r="L48" i="189" s="1"/>
  <c r="L49" i="189" s="1"/>
  <c r="L50" i="189" s="1"/>
  <c r="L51" i="189" s="1"/>
  <c r="L52" i="189" s="1"/>
  <c r="L53" i="189" s="1"/>
  <c r="L54" i="189" s="1"/>
  <c r="L55" i="189" s="1"/>
  <c r="L56" i="189" s="1"/>
  <c r="L57" i="189" s="1"/>
  <c r="L58" i="189" s="1"/>
  <c r="L59" i="189" s="1"/>
  <c r="L60" i="189" s="1"/>
  <c r="F12" i="189"/>
  <c r="J12" i="189" s="1"/>
  <c r="F17" i="189" l="1"/>
  <c r="J17" i="189" s="1"/>
  <c r="J27" i="189" s="1"/>
  <c r="J31" i="189" s="1"/>
  <c r="E27" i="189"/>
  <c r="E31" i="189" s="1"/>
  <c r="E50" i="189"/>
  <c r="E59" i="187"/>
  <c r="A13" i="187"/>
  <c r="A14" i="187" s="1"/>
  <c r="A15" i="187" s="1"/>
  <c r="A16" i="187" s="1"/>
  <c r="H12" i="187"/>
  <c r="H13" i="187" s="1"/>
  <c r="H14" i="187" s="1"/>
  <c r="H15" i="187" s="1"/>
  <c r="H16" i="187" s="1"/>
  <c r="H17" i="187" s="1"/>
  <c r="H18" i="187" s="1"/>
  <c r="H19" i="187" s="1"/>
  <c r="H20" i="187" s="1"/>
  <c r="H21" i="187" s="1"/>
  <c r="H22" i="187" s="1"/>
  <c r="H23" i="187" s="1"/>
  <c r="H24" i="187" s="1"/>
  <c r="H25" i="187" s="1"/>
  <c r="H26" i="187" s="1"/>
  <c r="H27" i="187" s="1"/>
  <c r="H28" i="187" l="1"/>
  <c r="H29" i="187" s="1"/>
  <c r="H30" i="187" s="1"/>
  <c r="H31" i="187" s="1"/>
  <c r="H32" i="187" s="1"/>
  <c r="H33" i="187" s="1"/>
  <c r="H34" i="187" s="1"/>
  <c r="H35" i="187" s="1"/>
  <c r="H36" i="187" s="1"/>
  <c r="H37" i="187" s="1"/>
  <c r="H38" i="187" s="1"/>
  <c r="H39" i="187" s="1"/>
  <c r="H40" i="187" s="1"/>
  <c r="H41" i="187" s="1"/>
  <c r="H42" i="187" s="1"/>
  <c r="E57" i="187"/>
  <c r="F27" i="189"/>
  <c r="F31" i="189" s="1"/>
  <c r="A17" i="187"/>
  <c r="A18" i="187" s="1"/>
  <c r="A19" i="187" s="1"/>
  <c r="A20" i="187" s="1"/>
  <c r="A21" i="187" s="1"/>
  <c r="A22" i="187" s="1"/>
  <c r="A23" i="187" s="1"/>
  <c r="A24" i="187" s="1"/>
  <c r="A25" i="187" s="1"/>
  <c r="A26" i="187" s="1"/>
  <c r="A27" i="187" s="1"/>
  <c r="H43" i="187" l="1"/>
  <c r="H44" i="187" s="1"/>
  <c r="H45" i="187" s="1"/>
  <c r="H46" i="187" s="1"/>
  <c r="H47" i="187" s="1"/>
  <c r="H48" i="187" s="1"/>
  <c r="H49" i="187" s="1"/>
  <c r="H50" i="187" s="1"/>
  <c r="H51" i="187" s="1"/>
  <c r="H52" i="187" s="1"/>
  <c r="H53" i="187" s="1"/>
  <c r="H54" i="187" s="1"/>
  <c r="H55" i="187" s="1"/>
  <c r="H56" i="187" s="1"/>
  <c r="H57" i="187" s="1"/>
  <c r="H58" i="187" s="1"/>
  <c r="H59" i="187" s="1"/>
  <c r="H60" i="187" s="1"/>
  <c r="H61" i="187" s="1"/>
  <c r="H62" i="187" s="1"/>
  <c r="H63" i="187" s="1"/>
  <c r="H64" i="187" s="1"/>
  <c r="H65" i="187" s="1"/>
  <c r="H66" i="187" s="1"/>
  <c r="H67" i="187" s="1"/>
  <c r="H68" i="187" s="1"/>
  <c r="H69" i="187" s="1"/>
  <c r="A28" i="187"/>
  <c r="A29" i="187" s="1"/>
  <c r="A30" i="187" s="1"/>
  <c r="A31" i="187" s="1"/>
  <c r="A32" i="187" s="1"/>
  <c r="A33" i="187" s="1"/>
  <c r="A34" i="187" s="1"/>
  <c r="A35" i="187" s="1"/>
  <c r="A36" i="187" s="1"/>
  <c r="A37" i="187" s="1"/>
  <c r="A38" i="187" s="1"/>
  <c r="A39" i="187" s="1"/>
  <c r="A40" i="187" s="1"/>
  <c r="A41" i="187" s="1"/>
  <c r="A42" i="187" s="1"/>
  <c r="A43" i="187" s="1"/>
  <c r="A44" i="187" s="1"/>
  <c r="A45" i="187" s="1"/>
  <c r="A46" i="187" l="1"/>
  <c r="A47" i="187" l="1"/>
  <c r="A48" i="187" s="1"/>
  <c r="A49" i="187" l="1"/>
  <c r="A50" i="187" s="1"/>
  <c r="A51" i="187" s="1"/>
  <c r="A52" i="187" s="1"/>
  <c r="A53" i="187" s="1"/>
  <c r="A54" i="187" l="1"/>
  <c r="A55" i="187" s="1"/>
  <c r="A56" i="187" s="1"/>
  <c r="A57" i="187" s="1"/>
  <c r="A58" i="187" l="1"/>
  <c r="A59" i="187" s="1"/>
  <c r="A60" i="187" l="1"/>
  <c r="A61" i="187" s="1"/>
  <c r="A62" i="187" s="1"/>
  <c r="A63" i="187" s="1"/>
  <c r="A64" i="187" s="1"/>
  <c r="A65" i="187" s="1"/>
  <c r="A66" i="187" s="1"/>
  <c r="A67" i="187" s="1"/>
  <c r="A68" i="187" l="1"/>
  <c r="A69" i="187" s="1"/>
  <c r="B53" i="168" l="1"/>
  <c r="C47" i="168"/>
  <c r="B47" i="168"/>
  <c r="B45" i="168"/>
  <c r="B43" i="168"/>
  <c r="B39" i="168"/>
  <c r="B37" i="168"/>
  <c r="B35" i="168"/>
  <c r="E33" i="168"/>
  <c r="C33" i="168"/>
  <c r="C43" i="168"/>
  <c r="F13" i="168"/>
  <c r="F14" i="168" s="1"/>
  <c r="F15" i="168" s="1"/>
  <c r="F16" i="168" s="1"/>
  <c r="F17" i="168" s="1"/>
  <c r="F18" i="168" s="1"/>
  <c r="F19" i="168" s="1"/>
  <c r="F20" i="168" s="1"/>
  <c r="F21" i="168" s="1"/>
  <c r="F22" i="168" s="1"/>
  <c r="F23" i="168" s="1"/>
  <c r="F24" i="168" s="1"/>
  <c r="F25" i="168" s="1"/>
  <c r="F26" i="168" s="1"/>
  <c r="F27" i="168" s="1"/>
  <c r="F28" i="168" s="1"/>
  <c r="F29" i="168" s="1"/>
  <c r="F34" i="168" s="1"/>
  <c r="F35" i="168" s="1"/>
  <c r="F36" i="168" s="1"/>
  <c r="F37" i="168" s="1"/>
  <c r="F38" i="168" s="1"/>
  <c r="F39" i="168" s="1"/>
  <c r="F40" i="168" s="1"/>
  <c r="F41" i="168" s="1"/>
  <c r="F42" i="168" s="1"/>
  <c r="F43" i="168" s="1"/>
  <c r="F44" i="168" s="1"/>
  <c r="F45" i="168" s="1"/>
  <c r="F46" i="168" s="1"/>
  <c r="F47" i="168" s="1"/>
  <c r="F48" i="168" s="1"/>
  <c r="F49" i="168" s="1"/>
  <c r="F50" i="168" s="1"/>
  <c r="F51" i="168" s="1"/>
  <c r="F52" i="168" s="1"/>
  <c r="F53" i="168" s="1"/>
  <c r="F54" i="168" s="1"/>
  <c r="A13" i="168"/>
  <c r="A14" i="168" s="1"/>
  <c r="F12" i="168"/>
  <c r="B53" i="169"/>
  <c r="G51" i="169"/>
  <c r="G47" i="169"/>
  <c r="B47" i="169"/>
  <c r="B45" i="169"/>
  <c r="G43" i="169"/>
  <c r="B43" i="169"/>
  <c r="B39" i="169"/>
  <c r="B37" i="169"/>
  <c r="B35" i="169"/>
  <c r="H33" i="169"/>
  <c r="G33" i="169"/>
  <c r="E33" i="169"/>
  <c r="C33" i="169"/>
  <c r="G32" i="169"/>
  <c r="E32" i="169"/>
  <c r="C32" i="169"/>
  <c r="G22" i="169"/>
  <c r="G20" i="169"/>
  <c r="I14" i="169"/>
  <c r="I15" i="169" s="1"/>
  <c r="I16" i="169" s="1"/>
  <c r="I17" i="169" s="1"/>
  <c r="I18" i="169" s="1"/>
  <c r="I19" i="169" s="1"/>
  <c r="I20" i="169" s="1"/>
  <c r="I21" i="169" s="1"/>
  <c r="I22" i="169" s="1"/>
  <c r="I23" i="169" s="1"/>
  <c r="I24" i="169" s="1"/>
  <c r="I25" i="169" s="1"/>
  <c r="I26" i="169" s="1"/>
  <c r="I27" i="169" s="1"/>
  <c r="I28" i="169" s="1"/>
  <c r="I29" i="169" s="1"/>
  <c r="I34" i="169" s="1"/>
  <c r="I35" i="169" s="1"/>
  <c r="I36" i="169" s="1"/>
  <c r="I37" i="169" s="1"/>
  <c r="I38" i="169" s="1"/>
  <c r="I39" i="169" s="1"/>
  <c r="I40" i="169" s="1"/>
  <c r="I41" i="169" s="1"/>
  <c r="I42" i="169" s="1"/>
  <c r="I43" i="169" s="1"/>
  <c r="I44" i="169" s="1"/>
  <c r="I45" i="169" s="1"/>
  <c r="I46" i="169" s="1"/>
  <c r="I47" i="169" s="1"/>
  <c r="I48" i="169" s="1"/>
  <c r="I49" i="169" s="1"/>
  <c r="I50" i="169" s="1"/>
  <c r="I51" i="169" s="1"/>
  <c r="I52" i="169" s="1"/>
  <c r="I53" i="169" s="1"/>
  <c r="I54" i="169" s="1"/>
  <c r="I13" i="169"/>
  <c r="A13" i="169"/>
  <c r="A14" i="169" s="1"/>
  <c r="I12" i="169"/>
  <c r="A15" i="168" l="1"/>
  <c r="A16" i="168" s="1"/>
  <c r="A15" i="169"/>
  <c r="A16" i="169" s="1"/>
  <c r="A17" i="169" s="1"/>
  <c r="A18" i="169" s="1"/>
  <c r="A17" i="168" l="1"/>
  <c r="A18" i="168" s="1"/>
  <c r="A19" i="169"/>
  <c r="A20" i="169" s="1"/>
  <c r="A21" i="169" s="1"/>
  <c r="A22" i="169" s="1"/>
  <c r="A23" i="169" s="1"/>
  <c r="A24" i="169" s="1"/>
  <c r="H18" i="169"/>
  <c r="A19" i="168" l="1"/>
  <c r="A20" i="168" s="1"/>
  <c r="A25" i="169"/>
  <c r="A26" i="169" s="1"/>
  <c r="A27" i="169" s="1"/>
  <c r="A28" i="169" s="1"/>
  <c r="A29" i="169" s="1"/>
  <c r="A34" i="169" s="1"/>
  <c r="A35" i="169" s="1"/>
  <c r="H24" i="169"/>
  <c r="A21" i="168" l="1"/>
  <c r="A22" i="168" s="1"/>
  <c r="A36" i="169"/>
  <c r="A37" i="169" s="1"/>
  <c r="A38" i="169" s="1"/>
  <c r="A39" i="169" s="1"/>
  <c r="A40" i="169" s="1"/>
  <c r="A41" i="169" s="1"/>
  <c r="H41" i="169"/>
  <c r="H28" i="169"/>
  <c r="A23" i="168" l="1"/>
  <c r="A24" i="168" s="1"/>
  <c r="A42" i="169"/>
  <c r="A43" i="169" s="1"/>
  <c r="A44" i="169" s="1"/>
  <c r="A45" i="169" s="1"/>
  <c r="A46" i="169" s="1"/>
  <c r="A47" i="169" s="1"/>
  <c r="A48" i="169" s="1"/>
  <c r="A49" i="169" s="1"/>
  <c r="A50" i="169" s="1"/>
  <c r="A51" i="169" s="1"/>
  <c r="A52" i="169" s="1"/>
  <c r="A53" i="169" s="1"/>
  <c r="A54" i="169" s="1"/>
  <c r="H49" i="169"/>
  <c r="A25" i="168" l="1"/>
  <c r="A26" i="168" s="1"/>
  <c r="A27" i="168" l="1"/>
  <c r="A28" i="168" s="1"/>
  <c r="A29" i="168" s="1"/>
  <c r="A34" i="168" s="1"/>
  <c r="A35" i="168" s="1"/>
  <c r="A36" i="168" l="1"/>
  <c r="A37" i="168" s="1"/>
  <c r="A38" i="168" s="1"/>
  <c r="A39" i="168" s="1"/>
  <c r="A40" i="168" s="1"/>
  <c r="A41" i="168" s="1"/>
  <c r="A42" i="168" l="1"/>
  <c r="A43" i="168" s="1"/>
  <c r="A44" i="168" s="1"/>
  <c r="A45" i="168" s="1"/>
  <c r="A46" i="168" s="1"/>
  <c r="A47" i="168" s="1"/>
  <c r="A48" i="168" s="1"/>
  <c r="A49" i="168" s="1"/>
  <c r="A50" i="168" l="1"/>
  <c r="A51" i="168" s="1"/>
  <c r="A52" i="168" s="1"/>
  <c r="A53" i="168" s="1"/>
  <c r="A54" i="168" s="1"/>
  <c r="G12" i="170" l="1"/>
  <c r="G13" i="170" s="1"/>
  <c r="G14" i="170" s="1"/>
  <c r="G15" i="170" s="1"/>
  <c r="G16" i="170" s="1"/>
  <c r="G17" i="170" s="1"/>
  <c r="G18" i="170" s="1"/>
  <c r="G19" i="170" s="1"/>
  <c r="G20" i="170" s="1"/>
  <c r="G21" i="170" s="1"/>
  <c r="A12" i="170"/>
  <c r="A13" i="170" s="1"/>
  <c r="A14" i="170" s="1"/>
  <c r="A15" i="170" s="1"/>
  <c r="A16" i="170" s="1"/>
  <c r="A17" i="170" s="1"/>
  <c r="A18" i="170" s="1"/>
  <c r="A19" i="170" s="1"/>
  <c r="A20" i="170" s="1"/>
  <c r="A21" i="170" s="1"/>
  <c r="C27" i="196" l="1"/>
  <c r="C45" i="168" l="1"/>
  <c r="G45" i="169" s="1"/>
  <c r="E44" i="187" l="1"/>
  <c r="E46" i="187" s="1"/>
  <c r="E48" i="187" s="1"/>
  <c r="E29" i="187" l="1"/>
  <c r="E53" i="200" l="1"/>
  <c r="E12" i="200" s="1"/>
  <c r="E56" i="198"/>
  <c r="E13" i="198" s="1"/>
  <c r="E67" i="187" l="1"/>
  <c r="E69" i="187" s="1"/>
  <c r="E49" i="187" s="1"/>
  <c r="E50" i="187" s="1"/>
  <c r="E58" i="200" s="1"/>
  <c r="E14" i="200" s="1"/>
  <c r="E26" i="194" l="1"/>
  <c r="E30" i="194" s="1"/>
  <c r="E61" i="198"/>
  <c r="E15" i="198" s="1"/>
  <c r="G20" i="194"/>
  <c r="G16" i="194"/>
  <c r="E75" i="200" l="1"/>
  <c r="C33" i="196" l="1"/>
  <c r="C37" i="196" s="1"/>
  <c r="E78" i="198"/>
  <c r="G101" i="195" l="1"/>
  <c r="G93" i="195"/>
  <c r="G102" i="195" s="1"/>
  <c r="G105" i="195" l="1"/>
  <c r="G108" i="195" s="1"/>
  <c r="G112" i="195" s="1"/>
  <c r="E80" i="198" l="1"/>
  <c r="E93" i="198" s="1"/>
  <c r="E95" i="198" s="1"/>
  <c r="E99" i="198" s="1"/>
  <c r="E101" i="198" s="1"/>
  <c r="E23" i="198" s="1"/>
  <c r="E77" i="200"/>
  <c r="E82" i="198" l="1"/>
  <c r="E84" i="198" s="1"/>
  <c r="E21" i="198" s="1"/>
  <c r="E90" i="200"/>
  <c r="E92" i="200" s="1"/>
  <c r="E96" i="200" s="1"/>
  <c r="E98" i="200" s="1"/>
  <c r="E22" i="200" s="1"/>
  <c r="E79" i="200"/>
  <c r="E81" i="200" s="1"/>
  <c r="E20" i="200" s="1"/>
  <c r="E25" i="198"/>
  <c r="E27" i="198" s="1"/>
  <c r="E29" i="198" s="1"/>
  <c r="E34" i="198" s="1"/>
  <c r="E36" i="198" s="1"/>
  <c r="E24" i="200" l="1"/>
  <c r="E26" i="200" s="1"/>
  <c r="E28" i="200" s="1"/>
  <c r="E33" i="200" s="1"/>
  <c r="E35" i="200" s="1"/>
  <c r="C13" i="199" s="1"/>
  <c r="E14" i="169"/>
  <c r="C17" i="199" l="1"/>
  <c r="C14" i="169"/>
  <c r="C36" i="199"/>
  <c r="C23" i="199" l="1"/>
  <c r="C18" i="169"/>
  <c r="C40" i="199"/>
  <c r="C37" i="169"/>
  <c r="C48" i="199" l="1"/>
  <c r="C41" i="169"/>
  <c r="C27" i="199"/>
  <c r="C28" i="169" s="1"/>
  <c r="C24" i="169"/>
  <c r="C39" i="168"/>
  <c r="C35" i="168"/>
  <c r="C52" i="199" l="1"/>
  <c r="C53" i="169" s="1"/>
  <c r="C49" i="169"/>
  <c r="G12" i="169"/>
  <c r="G35" i="169"/>
  <c r="G14" i="169" l="1"/>
  <c r="C37" i="168"/>
  <c r="E37" i="169" s="1"/>
  <c r="C18" i="168"/>
  <c r="C24" i="168" s="1"/>
  <c r="C28" i="168" s="1"/>
  <c r="C41" i="168" l="1"/>
  <c r="C49" i="168" s="1"/>
  <c r="C53" i="168" s="1"/>
  <c r="G37" i="169" l="1"/>
  <c r="G16" i="169"/>
  <c r="G18" i="169" s="1"/>
  <c r="G24" i="169" s="1"/>
  <c r="G28" i="169"/>
  <c r="G39" i="169"/>
  <c r="D13" i="170" l="1"/>
  <c r="D17" i="197"/>
  <c r="G41" i="169"/>
  <c r="G49" i="169" s="1"/>
  <c r="G53" i="169"/>
  <c r="G17" i="197" l="1"/>
  <c r="D18" i="197"/>
  <c r="D19" i="197" s="1"/>
  <c r="D20" i="197" s="1"/>
  <c r="D21" i="197" s="1"/>
  <c r="D22" i="197" s="1"/>
  <c r="D23" i="197" s="1"/>
  <c r="D24" i="197" s="1"/>
  <c r="D25" i="197" s="1"/>
  <c r="D26" i="197" s="1"/>
  <c r="D27" i="197" s="1"/>
  <c r="D28" i="197" s="1"/>
  <c r="F17" i="197"/>
  <c r="D113" i="197" l="1"/>
  <c r="H17" i="197"/>
  <c r="F18" i="197" s="1"/>
  <c r="G18" i="197" l="1"/>
  <c r="H18" i="197" l="1"/>
  <c r="F19" i="197" s="1"/>
  <c r="G19" i="197" l="1"/>
  <c r="H19" i="197" s="1"/>
  <c r="F20" i="197" s="1"/>
  <c r="G20" i="197" l="1"/>
  <c r="H20" i="197" s="1"/>
  <c r="F21" i="197" s="1"/>
  <c r="G21" i="197" l="1"/>
  <c r="H21" i="197" s="1"/>
  <c r="F22" i="197" s="1"/>
  <c r="G22" i="197" s="1"/>
  <c r="H22" i="197" s="1"/>
  <c r="F23" i="197" s="1"/>
  <c r="G23" i="197" s="1"/>
  <c r="H23" i="197" s="1"/>
  <c r="F24" i="197" l="1"/>
  <c r="G24" i="197" s="1"/>
  <c r="H24" i="197" s="1"/>
  <c r="F25" i="197" l="1"/>
  <c r="G25" i="197" s="1"/>
  <c r="H25" i="197" l="1"/>
  <c r="F26" i="197" l="1"/>
  <c r="G26" i="197" s="1"/>
  <c r="H26" i="197" s="1"/>
  <c r="F27" i="197" l="1"/>
  <c r="G27" i="197" s="1"/>
  <c r="H27" i="197" s="1"/>
  <c r="F28" i="197" l="1"/>
  <c r="G28" i="197" s="1"/>
  <c r="H28" i="197" l="1"/>
  <c r="F29" i="197" s="1"/>
  <c r="G29" i="197" l="1"/>
  <c r="H29" i="197" s="1"/>
  <c r="F30" i="197" s="1"/>
  <c r="G30" i="197" l="1"/>
  <c r="H30" i="197" s="1"/>
  <c r="F31" i="197" l="1"/>
  <c r="G31" i="197" s="1"/>
  <c r="H31" i="197" s="1"/>
  <c r="F32" i="197" l="1"/>
  <c r="G32" i="197" s="1"/>
  <c r="H32" i="197" s="1"/>
  <c r="F33" i="197" l="1"/>
  <c r="G33" i="197" s="1"/>
  <c r="H33" i="197" s="1"/>
  <c r="F34" i="197" l="1"/>
  <c r="G34" i="197" s="1"/>
  <c r="H34" i="197" l="1"/>
  <c r="F35" i="197" l="1"/>
  <c r="G35" i="197" s="1"/>
  <c r="H35" i="197" s="1"/>
  <c r="F36" i="197" s="1"/>
  <c r="G36" i="197" l="1"/>
  <c r="H36" i="197" s="1"/>
  <c r="F37" i="197" l="1"/>
  <c r="G37" i="197" s="1"/>
  <c r="H37" i="197" s="1"/>
  <c r="F38" i="197" l="1"/>
  <c r="G38" i="197" s="1"/>
  <c r="H38" i="197" l="1"/>
  <c r="F39" i="197" s="1"/>
  <c r="G39" i="197" l="1"/>
  <c r="H39" i="197" s="1"/>
  <c r="F40" i="197" l="1"/>
  <c r="G40" i="197" s="1"/>
  <c r="H40" i="197" s="1"/>
  <c r="F41" i="197" l="1"/>
  <c r="G41" i="197" s="1"/>
  <c r="H41" i="197" l="1"/>
  <c r="F42" i="197" l="1"/>
  <c r="G42" i="197" s="1"/>
  <c r="H42" i="197" l="1"/>
  <c r="F43" i="197" l="1"/>
  <c r="G43" i="197" s="1"/>
  <c r="H43" i="197" s="1"/>
  <c r="F44" i="197" l="1"/>
  <c r="G44" i="197" s="1"/>
  <c r="H44" i="197" s="1"/>
  <c r="F45" i="197" l="1"/>
  <c r="G45" i="197" s="1"/>
  <c r="H45" i="197" s="1"/>
  <c r="F46" i="197" s="1"/>
  <c r="G46" i="197" l="1"/>
  <c r="H46" i="197" s="1"/>
  <c r="F47" i="197" s="1"/>
  <c r="G47" i="197" l="1"/>
  <c r="H47" i="197" s="1"/>
  <c r="F48" i="197" l="1"/>
  <c r="G48" i="197" s="1"/>
  <c r="H48" i="197" s="1"/>
  <c r="F49" i="197" l="1"/>
  <c r="G49" i="197" s="1"/>
  <c r="H49" i="197" s="1"/>
  <c r="F50" i="197" l="1"/>
  <c r="G50" i="197" s="1"/>
  <c r="H50" i="197" l="1"/>
  <c r="F51" i="197" l="1"/>
  <c r="G51" i="197" s="1"/>
  <c r="H51" i="197" s="1"/>
  <c r="F52" i="197" l="1"/>
  <c r="G52" i="197" s="1"/>
  <c r="H52" i="197" s="1"/>
  <c r="F53" i="197" l="1"/>
  <c r="G53" i="197" s="1"/>
  <c r="H53" i="197" s="1"/>
  <c r="F54" i="197" s="1"/>
  <c r="G54" i="197" l="1"/>
  <c r="H54" i="197" s="1"/>
  <c r="F55" i="197" l="1"/>
  <c r="G55" i="197" s="1"/>
  <c r="H55" i="197" l="1"/>
  <c r="F56" i="197" l="1"/>
  <c r="G56" i="197" s="1"/>
  <c r="H56" i="197" s="1"/>
  <c r="F57" i="197" l="1"/>
  <c r="G57" i="197" s="1"/>
  <c r="H57" i="197" s="1"/>
  <c r="F58" i="197" s="1"/>
  <c r="G58" i="197" l="1"/>
  <c r="H58" i="197" s="1"/>
  <c r="F59" i="197" l="1"/>
  <c r="G59" i="197" s="1"/>
  <c r="H59" i="197" s="1"/>
  <c r="F60" i="197" l="1"/>
  <c r="G60" i="197" s="1"/>
  <c r="H60" i="197" s="1"/>
  <c r="F61" i="197" l="1"/>
  <c r="G61" i="197" s="1"/>
  <c r="H61" i="197" s="1"/>
  <c r="F62" i="197" l="1"/>
  <c r="G62" i="197" s="1"/>
  <c r="H62" i="197" l="1"/>
  <c r="F63" i="197" l="1"/>
  <c r="G63" i="197" s="1"/>
  <c r="H63" i="197" l="1"/>
  <c r="F64" i="197" l="1"/>
  <c r="G64" i="197" s="1"/>
  <c r="H64" i="197" s="1"/>
  <c r="F65" i="197" l="1"/>
  <c r="G65" i="197" s="1"/>
  <c r="H65" i="197" s="1"/>
  <c r="F66" i="197" l="1"/>
  <c r="G66" i="197" s="1"/>
  <c r="H66" i="197" l="1"/>
  <c r="F67" i="197" l="1"/>
  <c r="G67" i="197" s="1"/>
  <c r="H67" i="197" s="1"/>
  <c r="F68" i="197" l="1"/>
  <c r="G68" i="197" s="1"/>
  <c r="H68" i="197" s="1"/>
  <c r="F69" i="197" l="1"/>
  <c r="G69" i="197" s="1"/>
  <c r="H69" i="197" s="1"/>
  <c r="F70" i="197" s="1"/>
  <c r="G70" i="197" l="1"/>
  <c r="H70" i="197" s="1"/>
  <c r="F71" i="197" l="1"/>
  <c r="G71" i="197" s="1"/>
  <c r="H71" i="197" s="1"/>
  <c r="F72" i="197" l="1"/>
  <c r="G72" i="197" s="1"/>
  <c r="H72" i="197" s="1"/>
  <c r="F73" i="197" l="1"/>
  <c r="G73" i="197" s="1"/>
  <c r="H73" i="197" s="1"/>
  <c r="F74" i="197" s="1"/>
  <c r="G74" i="197" l="1"/>
  <c r="H74" i="197" s="1"/>
  <c r="F75" i="197" l="1"/>
  <c r="G75" i="197" s="1"/>
  <c r="H75" i="197" s="1"/>
  <c r="F76" i="197" l="1"/>
  <c r="G76" i="197" s="1"/>
  <c r="H76" i="197" s="1"/>
  <c r="F77" i="197" l="1"/>
  <c r="G77" i="197" s="1"/>
  <c r="H77" i="197" s="1"/>
  <c r="F78" i="197" l="1"/>
  <c r="G78" i="197" s="1"/>
  <c r="H78" i="197" s="1"/>
  <c r="F79" i="197" l="1"/>
  <c r="G79" i="197" s="1"/>
  <c r="H79" i="197" s="1"/>
  <c r="F80" i="197" l="1"/>
  <c r="G80" i="197" s="1"/>
  <c r="H80" i="197" l="1"/>
  <c r="F81" i="197" s="1"/>
  <c r="G81" i="197" l="1"/>
  <c r="H81" i="197" s="1"/>
  <c r="F82" i="197" l="1"/>
  <c r="G82" i="197" s="1"/>
  <c r="H82" i="197" s="1"/>
  <c r="F83" i="197" s="1"/>
  <c r="G83" i="197" l="1"/>
  <c r="H83" i="197" s="1"/>
  <c r="F84" i="197" l="1"/>
  <c r="G84" i="197" s="1"/>
  <c r="H84" i="197" s="1"/>
  <c r="F85" i="197" s="1"/>
  <c r="G85" i="197" l="1"/>
  <c r="H85" i="197" s="1"/>
  <c r="F86" i="197" l="1"/>
  <c r="G86" i="197" s="1"/>
  <c r="H86" i="197" s="1"/>
  <c r="F87" i="197" l="1"/>
  <c r="G87" i="197" s="1"/>
  <c r="H87" i="197" s="1"/>
  <c r="F88" i="197" s="1"/>
  <c r="G88" i="197" l="1"/>
  <c r="H88" i="197" s="1"/>
  <c r="F89" i="197" s="1"/>
  <c r="G89" i="197" l="1"/>
  <c r="H89" i="197" s="1"/>
  <c r="F90" i="197" l="1"/>
  <c r="G90" i="197" s="1"/>
  <c r="H90" i="197" s="1"/>
  <c r="F91" i="197" l="1"/>
  <c r="G91" i="197" s="1"/>
  <c r="H91" i="197" s="1"/>
  <c r="F92" i="197" l="1"/>
  <c r="G92" i="197" s="1"/>
  <c r="H92" i="197" s="1"/>
  <c r="F93" i="197" l="1"/>
  <c r="G93" i="197" s="1"/>
  <c r="H93" i="197" s="1"/>
  <c r="F94" i="197" l="1"/>
  <c r="G94" i="197" s="1"/>
  <c r="H94" i="197" s="1"/>
  <c r="F95" i="197" l="1"/>
  <c r="G95" i="197" s="1"/>
  <c r="H95" i="197" s="1"/>
  <c r="F96" i="197" s="1"/>
  <c r="G96" i="197" l="1"/>
  <c r="H96" i="197" s="1"/>
  <c r="F97" i="197" s="1"/>
  <c r="G97" i="197" l="1"/>
  <c r="H97" i="197" s="1"/>
  <c r="F98" i="197" l="1"/>
  <c r="G98" i="197" s="1"/>
  <c r="H98" i="197" s="1"/>
  <c r="F99" i="197" l="1"/>
  <c r="G99" i="197" s="1"/>
  <c r="H99" i="197" s="1"/>
  <c r="F100" i="197" l="1"/>
  <c r="G100" i="197" s="1"/>
  <c r="H100" i="197" l="1"/>
  <c r="F101" i="197" s="1"/>
  <c r="G101" i="197" s="1"/>
  <c r="H101" i="197" s="1"/>
  <c r="F102" i="197" s="1"/>
  <c r="G102" i="197" l="1"/>
  <c r="H102" i="197" s="1"/>
  <c r="F103" i="197" l="1"/>
  <c r="G103" i="197" s="1"/>
  <c r="H103" i="197" s="1"/>
  <c r="F104" i="197" l="1"/>
  <c r="G104" i="197" s="1"/>
  <c r="H104" i="197" s="1"/>
  <c r="F105" i="197" l="1"/>
  <c r="G105" i="197" s="1"/>
  <c r="H105" i="197" s="1"/>
  <c r="F106" i="197" s="1"/>
  <c r="G106" i="197" l="1"/>
  <c r="H106" i="197" s="1"/>
  <c r="F107" i="197" l="1"/>
  <c r="G107" i="197" s="1"/>
  <c r="H107" i="197" s="1"/>
  <c r="F108" i="197" l="1"/>
  <c r="G108" i="197" s="1"/>
  <c r="H108" i="197" l="1"/>
  <c r="F109" i="197" l="1"/>
  <c r="G109" i="197" s="1"/>
  <c r="H109" i="197" s="1"/>
  <c r="F110" i="197" l="1"/>
  <c r="G110" i="197" s="1"/>
  <c r="H110" i="197" l="1"/>
  <c r="F111" i="197" l="1"/>
  <c r="G111" i="197" s="1"/>
  <c r="H111" i="197" s="1"/>
  <c r="F112" i="197" l="1"/>
  <c r="G112" i="197" s="1"/>
  <c r="H112" i="197" l="1"/>
  <c r="G113" i="197"/>
  <c r="D15" i="170" s="1"/>
  <c r="D17" i="170" s="1"/>
  <c r="D21" i="170" s="1"/>
</calcChain>
</file>

<file path=xl/sharedStrings.xml><?xml version="1.0" encoding="utf-8"?>
<sst xmlns="http://schemas.openxmlformats.org/spreadsheetml/2006/main" count="1785" uniqueCount="656">
  <si>
    <t>SAN DIEGO GAS AND ELECTRIC COMPANY</t>
  </si>
  <si>
    <t>($1,000)</t>
  </si>
  <si>
    <t>Line</t>
  </si>
  <si>
    <t>(a)</t>
  </si>
  <si>
    <t>(b)</t>
  </si>
  <si>
    <t>Average Balance</t>
  </si>
  <si>
    <t>Reference</t>
  </si>
  <si>
    <t xml:space="preserve"> </t>
  </si>
  <si>
    <t>Transmission Wages and Salaries Allocation Factor</t>
  </si>
  <si>
    <t>Transmission Related Electric Miscellaneous Intangible Plant</t>
  </si>
  <si>
    <t>Transmission Related General Plant</t>
  </si>
  <si>
    <t xml:space="preserve">Transmission Related Common Plant </t>
  </si>
  <si>
    <t>SAN DIEGO GAS &amp; ELECTRIC COMPANY</t>
  </si>
  <si>
    <t>Month</t>
  </si>
  <si>
    <t>No.</t>
  </si>
  <si>
    <t>Total</t>
  </si>
  <si>
    <t>Description</t>
  </si>
  <si>
    <t xml:space="preserve">     Total Transmission Related Depreciation Reserve</t>
  </si>
  <si>
    <t>Transmission Related Electric Misc. Intangible Plant Amortization Reserve</t>
  </si>
  <si>
    <t>Transmission Plant</t>
  </si>
  <si>
    <t>Statement AH - Workpapers</t>
  </si>
  <si>
    <t>Operation and Maintenance Expenses</t>
  </si>
  <si>
    <t>Amounts</t>
  </si>
  <si>
    <t>Derivation of Transmission Plant Property Insurance Allocation Factor:</t>
  </si>
  <si>
    <t>Shall be Zero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</si>
  <si>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</si>
  <si>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</si>
  <si>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</si>
  <si>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</si>
  <si>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</si>
  <si>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</si>
  <si>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</si>
  <si>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</si>
  <si>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Property Insurance Allocated to Transmission, General, and Common Plant</t>
  </si>
  <si>
    <t>(c) = (a) - (b)</t>
  </si>
  <si>
    <t>FERC</t>
  </si>
  <si>
    <t>Excluded</t>
  </si>
  <si>
    <t>Acct</t>
  </si>
  <si>
    <t>Per Books</t>
  </si>
  <si>
    <t>Expenses</t>
  </si>
  <si>
    <t>Adjusted</t>
  </si>
  <si>
    <t>Rents</t>
  </si>
  <si>
    <t>Total Excluded Expenses</t>
  </si>
  <si>
    <t>Administrative &amp; General Expenses</t>
  </si>
  <si>
    <t>Administrative &amp; General</t>
  </si>
  <si>
    <t>A&amp;G Salaries</t>
  </si>
  <si>
    <t>Less: Administrative Expenses Transferred-Credit</t>
  </si>
  <si>
    <t>Employee Pensions &amp; Benefits</t>
  </si>
  <si>
    <t xml:space="preserve">Franchise Requirements </t>
  </si>
  <si>
    <t>Less: Duplicate Charges (Company Energy Use)</t>
  </si>
  <si>
    <t>General Advertising Expenses</t>
  </si>
  <si>
    <t>Maintenance of General Plant</t>
  </si>
  <si>
    <t>Total Administrative &amp; General Expenses</t>
  </si>
  <si>
    <t>Excluded Expenses:</t>
  </si>
  <si>
    <t>CPUC energy efficiency programs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</si>
  <si>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</si>
  <si>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</si>
  <si>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</si>
  <si>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</si>
  <si>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</si>
  <si>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</si>
  <si>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</si>
  <si>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Statement AL - Workpapers</t>
  </si>
  <si>
    <t>Working Capital</t>
  </si>
  <si>
    <t>Transmission Plant Allocation Factor</t>
  </si>
  <si>
    <t>FERC Method = 1/8 of O&amp;M Expense</t>
  </si>
  <si>
    <t>The balances for Materials &amp; Supplies and Prepayments are derived based on a 13-month average balance.</t>
  </si>
  <si>
    <t>(c)</t>
  </si>
  <si>
    <t>Statement AV</t>
  </si>
  <si>
    <t>Cost of Capital and Fair Rate of Return</t>
  </si>
  <si>
    <t>Long-Term Debt Component - Denominator:</t>
  </si>
  <si>
    <t>Long-Term Debt Component - Numerator:</t>
  </si>
  <si>
    <t>Cost of Long-Term Debt:</t>
  </si>
  <si>
    <t>Preferred Equity Component:</t>
  </si>
  <si>
    <t>Common Equity Component:</t>
  </si>
  <si>
    <t>(d) = (b) x (c)</t>
  </si>
  <si>
    <t>Cap. Struct.</t>
  </si>
  <si>
    <t>Weighted</t>
  </si>
  <si>
    <t>Weighted Cost of Capital:</t>
  </si>
  <si>
    <t>Ratio</t>
  </si>
  <si>
    <t>Cost of Capital</t>
  </si>
  <si>
    <t>Long-Term Debt</t>
  </si>
  <si>
    <t>Preferred Equity</t>
  </si>
  <si>
    <t>Common Equity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</si>
  <si>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</si>
  <si>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</si>
  <si>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</si>
  <si>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</si>
  <si>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D = Transmission Rate Base</t>
  </si>
  <si>
    <t>Federal Income Tax Rate</t>
  </si>
  <si>
    <t>B. State Income Tax Component:</t>
  </si>
  <si>
    <t>State Income Tax Rate</t>
  </si>
  <si>
    <t>C. Total Federal &amp; State Income Tax Rate: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</si>
  <si>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</si>
  <si>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Statement AV - Workpapers</t>
  </si>
  <si>
    <t>Cost of</t>
  </si>
  <si>
    <t>Capital</t>
  </si>
  <si>
    <t>Cost of Equity Component (Preferred &amp; Common):</t>
  </si>
  <si>
    <t>Amount is based upon December 31 balances.</t>
  </si>
  <si>
    <t>Federal Income Tax Expense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</si>
  <si>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</si>
  <si>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</si>
  <si>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</si>
  <si>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>State Income Tax Expense</t>
  </si>
  <si>
    <t>D. Total Weighted Cost of Capital:</t>
  </si>
  <si>
    <t>Total Direct Maintenance Cost</t>
  </si>
  <si>
    <t>Section 1 - Direct Maintenance Expense Cost Component</t>
  </si>
  <si>
    <t>Section 2 - Non-Direct Expense Cost Component</t>
  </si>
  <si>
    <t>Section 3 - Cost Component Containing Other Specific Expenses</t>
  </si>
  <si>
    <t>Section 5 - Interest True-Up Adjustment Cost Component</t>
  </si>
  <si>
    <t>A. Non-Direct Annual Carrying Charge Percentages</t>
  </si>
  <si>
    <t>Lease Agreement</t>
  </si>
  <si>
    <t xml:space="preserve">     Transmission Related A&amp;G Carrying Charge Percentage</t>
  </si>
  <si>
    <t xml:space="preserve">     Transmission Related Payroll Tax Carrying Charge Percentage</t>
  </si>
  <si>
    <t>Citizens Financed Transmission Projects: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</si>
  <si>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</si>
  <si>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</si>
  <si>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</si>
  <si>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 xml:space="preserve">     Total</t>
  </si>
  <si>
    <t>Total Adjusted Administrative &amp; General Expenses</t>
  </si>
  <si>
    <t>Injuries &amp; Damages</t>
  </si>
  <si>
    <t xml:space="preserve">Derivation of End Use Transmission Rate Base </t>
  </si>
  <si>
    <t>A. Derivation of Transmission Rate Base:</t>
  </si>
  <si>
    <t>Net Transmission Plant: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</si>
  <si>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</si>
  <si>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</si>
  <si>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</si>
  <si>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</si>
  <si>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</si>
  <si>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</si>
  <si>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</si>
  <si>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</si>
  <si>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</si>
  <si>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</si>
  <si>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</si>
  <si>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</si>
  <si>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</si>
  <si>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</si>
  <si>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>Other Regulatory Assets/Liabilities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</si>
  <si>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</si>
  <si>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</si>
  <si>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</si>
  <si>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</si>
  <si>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</si>
  <si>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</si>
  <si>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</si>
  <si>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>8.84%</t>
  </si>
  <si>
    <t>Form 1; Page 323; Line 181</t>
  </si>
  <si>
    <t>Form 1; Page 323; Line 182</t>
  </si>
  <si>
    <t>Form 1; Page 323; Line 183</t>
  </si>
  <si>
    <t>Form 1; Page 323; Line 184</t>
  </si>
  <si>
    <t>Form 1; Page 323; Line 185</t>
  </si>
  <si>
    <t>Form 1; Page 323; Line 186</t>
  </si>
  <si>
    <t>Form 1; Page 323; Line 187</t>
  </si>
  <si>
    <t>Form 1; Page 323; Line 188</t>
  </si>
  <si>
    <t>Form 1; Page 323; Line 189</t>
  </si>
  <si>
    <t>Form 1; Page 323; Line 190</t>
  </si>
  <si>
    <t>Form 1; Page 323; Line 191</t>
  </si>
  <si>
    <t>Form 1; Page 323; Line 192</t>
  </si>
  <si>
    <t>Form 1; Page 323; Line 193</t>
  </si>
  <si>
    <t>Form 1; Page 323; Line 196</t>
  </si>
  <si>
    <t xml:space="preserve">Regulatory Commission Expenses  </t>
  </si>
  <si>
    <t>FERC Form 1</t>
  </si>
  <si>
    <t>Page; Line; Col.</t>
  </si>
  <si>
    <t>Working</t>
  </si>
  <si>
    <t>13-Months</t>
  </si>
  <si>
    <t>Cash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</si>
  <si>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</si>
  <si>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</si>
  <si>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</si>
  <si>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</si>
  <si>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</si>
  <si>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</si>
  <si>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</si>
  <si>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</si>
  <si>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</si>
  <si>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</si>
  <si>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One Eighth O&amp;M Rule</t>
  </si>
  <si>
    <t xml:space="preserve">     Transmission Related Cash Working Capital - Retail Customers</t>
  </si>
  <si>
    <t>Derivation of Direct Maintenance Expense:</t>
  </si>
  <si>
    <t>Derivation of Non-Direct Transmission Operation and Maintenance Expense:</t>
  </si>
  <si>
    <t>Derivation of Non-Direct Administrative and General Expense: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</si>
  <si>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</si>
  <si>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</si>
  <si>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</si>
  <si>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</si>
  <si>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</si>
  <si>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</si>
  <si>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</si>
  <si>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</si>
  <si>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</si>
  <si>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</si>
  <si>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</si>
  <si>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</si>
  <si>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</si>
  <si>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</si>
  <si>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</si>
  <si>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</si>
  <si>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</si>
  <si>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</si>
  <si>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</si>
  <si>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</si>
  <si>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</si>
  <si>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</si>
  <si>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</si>
  <si>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</si>
  <si>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</si>
  <si>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</si>
  <si>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</si>
  <si>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</si>
  <si>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</si>
  <si>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</si>
  <si>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</si>
  <si>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</si>
  <si>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</si>
  <si>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</si>
  <si>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</si>
  <si>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SDG&amp;E Return on Equity</t>
  </si>
  <si>
    <t xml:space="preserve">     Total Capital</t>
  </si>
  <si>
    <t xml:space="preserve">     B = Transmission Total Federal Tax Adjustments</t>
  </si>
  <si>
    <t xml:space="preserve">     FT = Federal Income Tax Rate for Rate Effective Period</t>
  </si>
  <si>
    <t>Federal Income Tax    =    (((A) + (C / D)) * FT) - (B / D)</t>
  </si>
  <si>
    <t xml:space="preserve">                                                         (1 - FT)</t>
  </si>
  <si>
    <t xml:space="preserve">     ST = State Income Tax Rate for Rate Effective Period</t>
  </si>
  <si>
    <t>State Income Tax    =    ((A) + (B / C) + Federal Income Tax)*(ST)</t>
  </si>
  <si>
    <t xml:space="preserve">                                                               (1 - ST)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</si>
  <si>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</si>
  <si>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>Total Non-Direct Transmission O&amp;M Expense</t>
  </si>
  <si>
    <t>Adjustments to Per Book Transmission O&amp;M Expense:</t>
  </si>
  <si>
    <t xml:space="preserve">   Other Transmission Non-Direct O&amp;M Exclusion Adjustments </t>
  </si>
  <si>
    <t xml:space="preserve">     Total Non-Direct Adjusted Transmission O&amp;M Expenses </t>
  </si>
  <si>
    <t>Total Non-Direct Administrative &amp; General Expense</t>
  </si>
  <si>
    <t>Adjustments to Per Book A&amp;G Expense:</t>
  </si>
  <si>
    <t>Total Adjusted Non-Direct A&amp;G Expenses Excluding Property Insurance</t>
  </si>
  <si>
    <t xml:space="preserve">     Total Adjusted Non-Direct A&amp;G Expenses Including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</si>
  <si>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</si>
  <si>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</si>
  <si>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t>Less: Property Insurance (Due to different allocation factor)</t>
  </si>
  <si>
    <t>Section 4 - True-Up Adjustment Cost Component (Over)/Undercollection</t>
  </si>
  <si>
    <t xml:space="preserve">     Total Transmission Rate Base</t>
  </si>
  <si>
    <t xml:space="preserve">     Total Working Capital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</si>
  <si>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</si>
  <si>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Property Insurance</t>
  </si>
  <si>
    <t>Miscellaneous General Expenses</t>
  </si>
  <si>
    <t>Outside Services Employed</t>
  </si>
  <si>
    <t>Office Supplies &amp; Expenses</t>
  </si>
  <si>
    <t>Transmission Related M&amp;S Allocated to Transmission</t>
  </si>
  <si>
    <t>Transmission Related Prepayments Allocated to Transmission</t>
  </si>
  <si>
    <t>Transmission Related Working Cash</t>
  </si>
  <si>
    <t>Number of Months in Base Period</t>
  </si>
  <si>
    <t>Col. 1</t>
  </si>
  <si>
    <t>Col. 2</t>
  </si>
  <si>
    <t>Col. 3</t>
  </si>
  <si>
    <t>Col. 4</t>
  </si>
  <si>
    <t>Col. 5</t>
  </si>
  <si>
    <t>Col. 6</t>
  </si>
  <si>
    <t>Calculations:</t>
  </si>
  <si>
    <t>Cumulative</t>
  </si>
  <si>
    <t>Monthly</t>
  </si>
  <si>
    <t>Overcollection (-) or</t>
  </si>
  <si>
    <t>Undercollection (+)</t>
  </si>
  <si>
    <t>Interest</t>
  </si>
  <si>
    <t>in Revenue</t>
  </si>
  <si>
    <t>Year</t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</si>
  <si>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</si>
  <si>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</si>
  <si>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</si>
  <si>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</si>
  <si>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</si>
  <si>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</si>
  <si>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</si>
  <si>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</si>
  <si>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</si>
  <si>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</si>
  <si>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</si>
  <si>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</si>
  <si>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</si>
  <si>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</si>
  <si>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</si>
  <si>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Net Transmission Plant</t>
  </si>
  <si>
    <t>Description of Annual Costs</t>
  </si>
  <si>
    <t>Subtotal Annual Costs</t>
  </si>
  <si>
    <t>Other Adjustments</t>
  </si>
  <si>
    <t>Total Annual Costs</t>
  </si>
  <si>
    <t>Description of Monthly Costs</t>
  </si>
  <si>
    <t>Total Monthly Costs</t>
  </si>
  <si>
    <t>Transmission Related O&amp;M Expense</t>
  </si>
  <si>
    <t>Transmission O&amp;M Expense</t>
  </si>
  <si>
    <t xml:space="preserve">     Transmission O&amp;M Expense Carrying Charge Percentage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</si>
  <si>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</si>
  <si>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</si>
  <si>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</si>
  <si>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</si>
  <si>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 xml:space="preserve">     Subtotal Annual Carrying Charge Rate</t>
  </si>
  <si>
    <t xml:space="preserve">     Total Annual Carrying Charge Rate</t>
  </si>
  <si>
    <t>Citizens Lease Payment</t>
  </si>
  <si>
    <t>Total Annual Carrying Charge Rate</t>
  </si>
  <si>
    <t>Net Transmission Related Common Plant</t>
  </si>
  <si>
    <t>Net Transmission Related General Plant</t>
  </si>
  <si>
    <t>Total Net Transmission Related General and Common Plant</t>
  </si>
  <si>
    <t>Transmission Related General and Common Depreciation Expense</t>
  </si>
  <si>
    <t>Cost of Capital Rate</t>
  </si>
  <si>
    <t>Cost Adjustment Workpapers</t>
  </si>
  <si>
    <t>Transmission Related Municipal Franchise Fees Expense</t>
  </si>
  <si>
    <t>Total Citizens Annual Prior Year Cost of Service</t>
  </si>
  <si>
    <t>Total Citizens Monthly Prior Year Cost of Service</t>
  </si>
  <si>
    <t>B. Derivation of Non-Direct Expense</t>
  </si>
  <si>
    <t xml:space="preserve">     Total Non-Direct Expense</t>
  </si>
  <si>
    <t>Total Transmission Related A&amp;G Expense Including Property Ins.</t>
  </si>
  <si>
    <t>Transmission Related General and Common Return and Associated Income Taxes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</si>
  <si>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</si>
  <si>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Citizens portion of Equity AFUDC is embedded in the Equity AFUDC component of Transmission Depreciation expense.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</si>
  <si>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</si>
  <si>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</si>
  <si>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</si>
  <si>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</si>
  <si>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Miscellaneous Transmission Expense </t>
  </si>
  <si>
    <t xml:space="preserve">   Transmission of Electricity by Others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</si>
  <si>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</si>
  <si>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</si>
  <si>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</si>
  <si>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Damages &amp; Injuries</t>
  </si>
  <si>
    <t xml:space="preserve">   CPUC Intervenor Funding Expense - Distribution</t>
  </si>
  <si>
    <t xml:space="preserve">   CPUC reimbursement fees</t>
  </si>
  <si>
    <t xml:space="preserve">   Litigation expenses - Litigation Cost Memorandum Account (LCMA)</t>
  </si>
  <si>
    <t xml:space="preserve">   General Advertising Expenses </t>
  </si>
  <si>
    <t xml:space="preserve">   CPUC energy efficiency programs</t>
  </si>
  <si>
    <t xml:space="preserve">   Hazardous substances - Hazardous Substance Cleanup Cost Account</t>
  </si>
  <si>
    <t xml:space="preserve">   Other A&amp;G Exclusion Adjustments</t>
  </si>
  <si>
    <t>Transmission Related General &amp; Common Plant Revenue</t>
  </si>
  <si>
    <t>A. Transmission Related O&amp;M Expense</t>
  </si>
  <si>
    <t>B. Transmission Related A&amp;G Expense</t>
  </si>
  <si>
    <t>C. Transmission Related Property Tax Expense</t>
  </si>
  <si>
    <t>D. Transmission Related Payroll Tax Expense</t>
  </si>
  <si>
    <t>E. Transmission Related Working Capital Revenue</t>
  </si>
  <si>
    <t>F. Transmission Related General &amp; Common Plant Revenue</t>
  </si>
  <si>
    <t xml:space="preserve">     Transmission Related Property Tax Carrying Charge Percentage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</si>
  <si>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</si>
  <si>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Total Transmission Plant &amp; Incentive Transmission Plant</t>
  </si>
  <si>
    <t>Transmission Plant &amp; Incentive Transmission Plant</t>
  </si>
  <si>
    <t>A. Derivation of Net Transmission Plant:</t>
  </si>
  <si>
    <t>Incentive Transmission Plant</t>
  </si>
  <si>
    <t>Incentive Transmission Plant Depreciation Reserve</t>
  </si>
  <si>
    <t xml:space="preserve">     Total Net Incentive Transmission Plant</t>
  </si>
  <si>
    <t>B. Incentive Project Net Transmission Plant:</t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</si>
  <si>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</si>
  <si>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</si>
  <si>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</si>
  <si>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</si>
  <si>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</si>
  <si>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</si>
  <si>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Incentive Weighted Cost of Capital:</t>
  </si>
  <si>
    <t>Incentive Cost of Equity Component (Preferred &amp; Common):</t>
  </si>
  <si>
    <r>
      <t>Return on Common Equity: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2</t>
    </r>
  </si>
  <si>
    <t xml:space="preserve">     D = Incentive ROE Project Transmission Rate Base</t>
  </si>
  <si>
    <t xml:space="preserve">Federal Income Tax    =    (((A) + (C / D)) * FT) - (B / D)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</si>
  <si>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</si>
  <si>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</si>
  <si>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</si>
  <si>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Federal Income Tax Expense </t>
  </si>
  <si>
    <t>Total Transmission Related General and Common Plant Revenues</t>
  </si>
  <si>
    <t>Incentive Return on Common Equity:</t>
  </si>
  <si>
    <t>ROE is pursuant to SDG&amp;E's TO5 Formula Informational Filing in Docket No. ER19-221-000.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</si>
  <si>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</si>
  <si>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</si>
  <si>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D. Incentive Transmission Construction Work In Progress</t>
  </si>
  <si>
    <t xml:space="preserve">     C = Equity AFUDC Component of Transmission Depreciation Expense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</si>
  <si>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</si>
  <si>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>CITIZENS' SHARE OF THE SX-PQ UNDERGROUND LINE SEGMENT</t>
  </si>
  <si>
    <t xml:space="preserve">     Total Transmission Related General and Common Plant Carrying Charge Percentage</t>
  </si>
  <si>
    <t>Summary of Cost Components</t>
  </si>
  <si>
    <t xml:space="preserve">Section 2 - Non-Direct Expense Cost Component </t>
  </si>
  <si>
    <t>Account 7000722, which was created to track Citizens SX-PQ A&amp;G Expense.</t>
  </si>
  <si>
    <t>Rate Effective Period June 1, 2019 to December 31, 2019</t>
  </si>
  <si>
    <t>Base Period &amp; True-Up Period 12 - Months Ending December 31, 2017</t>
  </si>
  <si>
    <t>Not Applicable to 2017 Base Period</t>
  </si>
  <si>
    <t xml:space="preserve"> 12 Months Ending December 31, 2017</t>
  </si>
  <si>
    <t>This amount represents the Non-Direct A&amp;G expenses billed to Citizens in 2017, which is added back to derive Total Adjusted A&amp;G Expenses in SAP</t>
  </si>
  <si>
    <t>San Diego Gas &amp; Electric Company</t>
  </si>
  <si>
    <t>Interest Expense</t>
  </si>
  <si>
    <t xml:space="preserve">Total Annual Costs Adjustment </t>
  </si>
  <si>
    <t>Sum Lines 3 and 5</t>
  </si>
  <si>
    <t xml:space="preserve">Total Monthly Costs Adjustment </t>
  </si>
  <si>
    <t>Line 7 / Line 9</t>
  </si>
  <si>
    <t>Citizen's Share of the SX-PQ Underground Line Segment</t>
  </si>
  <si>
    <t>Derivation of Other Adjustments Applicable to Appendix XII Cycle 1</t>
  </si>
  <si>
    <t>Total Annual Costs Citizens' Share of the SX-PQ Underground Line Segment - Before Interest</t>
  </si>
  <si>
    <t>A</t>
  </si>
  <si>
    <t>B</t>
  </si>
  <si>
    <t>C = A - B</t>
  </si>
  <si>
    <t>Difference</t>
  </si>
  <si>
    <t>Incr (Decr)</t>
  </si>
  <si>
    <t>Page 3 and Page 4, Line 1</t>
  </si>
  <si>
    <t>√</t>
  </si>
  <si>
    <t>Page 3 and Page 4, Line 3</t>
  </si>
  <si>
    <t>Page 3 and Page 4, Line 5</t>
  </si>
  <si>
    <t>Total Citizens' Annual Prior Year Cost of Service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</si>
  <si>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</si>
  <si>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</si>
  <si>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</si>
  <si>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</si>
  <si>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</si>
  <si>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</si>
  <si>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</si>
  <si>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</si>
  <si>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</si>
  <si>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</si>
  <si>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Page 3 and Page 4, Line 38</t>
  </si>
  <si>
    <t>Revised - Appendix XII Cycle 1</t>
  </si>
  <si>
    <t>Statement AI; Line 17</t>
  </si>
  <si>
    <t>(d)</t>
  </si>
  <si>
    <t>(e) = (c) + (d)</t>
  </si>
  <si>
    <t>Sum Lines 1 thru 14</t>
  </si>
  <si>
    <t>Line 16 + Line 18</t>
  </si>
  <si>
    <t xml:space="preserve">FERC Audit </t>
  </si>
  <si>
    <t>FERC Audit Adjustment - Compliance Finding #3 - Allocation of overhead costs to CWIP.</t>
  </si>
  <si>
    <t>FERC Audit Adjustment - Compliance Finding #8 - Accounting for outside services employed.</t>
  </si>
  <si>
    <t>FERC Audit Adjustment - Compliance Finding #5 - Accounting for regulatory commission expenses.</t>
  </si>
  <si>
    <t>FERC Audit Adjustment - Compliance Finding #7 - Accounting for donations &amp; lobbying expenses.</t>
  </si>
  <si>
    <t xml:space="preserve">   FERC Audit Adjustments</t>
  </si>
  <si>
    <t>AH-1; Line 48</t>
  </si>
  <si>
    <t>AH-2; Line 37; Col. a</t>
  </si>
  <si>
    <t>Negative of AH-2; Line 41; Col. b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</si>
  <si>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</si>
  <si>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</si>
  <si>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</si>
  <si>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</si>
  <si>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51; Col. b</t>
  </si>
  <si>
    <t>Negative of AH-2; Line 52; Col. b</t>
  </si>
  <si>
    <t>Negative of AH-2; Line 53; Col. b</t>
  </si>
  <si>
    <t>Negative of AH-2; Line 54; Col. b</t>
  </si>
  <si>
    <t>AH-3; Line 20; Col. a</t>
  </si>
  <si>
    <t>Negative of AH-3; Line 25; Col. a</t>
  </si>
  <si>
    <t>Negative of AH-3; Line 29; Col. a</t>
  </si>
  <si>
    <t>Negative of AH-3; Line 30; Col. a</t>
  </si>
  <si>
    <t>Negative of AH-3; Line 31; Col. a</t>
  </si>
  <si>
    <t>Negative of AH-3; Line 32; Col. a</t>
  </si>
  <si>
    <t>Negative of AH-3; Line 33; Col. b</t>
  </si>
  <si>
    <t>Negative of AH-3; Sum Lines 24, 26, 28, 34, 36; Col. a or b</t>
  </si>
  <si>
    <t>Negative of AH-3; Line 37; Col. b</t>
  </si>
  <si>
    <t>Negative of AH-3; Sum Lines 27, 35; Col. a or b</t>
  </si>
  <si>
    <t>Negative of AH-3; Line 5; Col. c</t>
  </si>
  <si>
    <t>Line 40 Above</t>
  </si>
  <si>
    <t>Line 33 + Line 34</t>
  </si>
  <si>
    <t>Line 35 x Line 36</t>
  </si>
  <si>
    <t>Negative of Line 34 x Line 58</t>
  </si>
  <si>
    <t>Line 37 + Line 38</t>
  </si>
  <si>
    <t>Sum Lines 42 thru 45</t>
  </si>
  <si>
    <t>Sum Lines 48 thru 55</t>
  </si>
  <si>
    <t>Line 46 / Line 56</t>
  </si>
  <si>
    <t>Used to allocate property insurance in conformance with the TO5 Formula Rate Mechanism.</t>
  </si>
  <si>
    <t>AL-1; Line 18</t>
  </si>
  <si>
    <t>Line 1 x Line 3</t>
  </si>
  <si>
    <t>AL-2; Line 18</t>
  </si>
  <si>
    <t>Line 3 x Line 7</t>
  </si>
  <si>
    <t>Negative of Statement AH; Line 23</t>
  </si>
  <si>
    <t>Sum Lines 12 thru 14</t>
  </si>
  <si>
    <t>Line 15 x Line 17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</si>
  <si>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</si>
  <si>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</si>
  <si>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</si>
  <si>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</si>
  <si>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</si>
  <si>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</si>
  <si>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</si>
  <si>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</si>
  <si>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</si>
  <si>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</si>
  <si>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</si>
  <si>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Sum Lines 50 thru 52</t>
  </si>
  <si>
    <t>Line 51 + Line 52; Col. d</t>
  </si>
  <si>
    <t>AV1; Line 42</t>
  </si>
  <si>
    <t>Negative of Statement AR; Line 11</t>
  </si>
  <si>
    <t>AV-2A; Line 36 + Line 38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</si>
  <si>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</si>
  <si>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</si>
  <si>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</si>
  <si>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</si>
  <si>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</si>
  <si>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</si>
  <si>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</si>
  <si>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</si>
  <si>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AV2; Line 10</t>
  </si>
  <si>
    <t>AV2; Line 22</t>
  </si>
  <si>
    <t>AV1; Line 53</t>
  </si>
  <si>
    <t>Page 2; Line 16</t>
  </si>
  <si>
    <t>Page 2; Line 17</t>
  </si>
  <si>
    <t>Page 2; Line 18</t>
  </si>
  <si>
    <t>Page 2; Line 19</t>
  </si>
  <si>
    <t>Sum Lines 2 thru 5</t>
  </si>
  <si>
    <t>Statement AG; Line 1</t>
  </si>
  <si>
    <t>Statement Misc.; Line 3</t>
  </si>
  <si>
    <t>Line 9 + Line 10</t>
  </si>
  <si>
    <t>Statement AF; Line 11</t>
  </si>
  <si>
    <t>Line 14 + Line 15</t>
  </si>
  <si>
    <t>Sum Lines 19 thru 21</t>
  </si>
  <si>
    <t>Statement Misc.; Line 5</t>
  </si>
  <si>
    <t>Sum Lines 6, 11, 16, 22, 24</t>
  </si>
  <si>
    <t>Line 29 + Line 30</t>
  </si>
  <si>
    <t>Line 34 + Line 35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</si>
  <si>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</si>
  <si>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</si>
  <si>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</si>
  <si>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</si>
  <si>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</si>
  <si>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</si>
  <si>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Line 23 Minus Line 24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</si>
  <si>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</si>
  <si>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</si>
  <si>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</si>
  <si>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</si>
  <si>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</si>
  <si>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</si>
  <si>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</si>
  <si>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</si>
  <si>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Posted FERC Interest rates</t>
  </si>
  <si>
    <t>Derivation of Interest Expense on Other Adjustments Applicable to Appendix XII Cycle 1</t>
  </si>
  <si>
    <t>Line 13 + Line 15</t>
  </si>
  <si>
    <t>Page 2; Line 6</t>
  </si>
  <si>
    <t>Page 2; Line 11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</si>
  <si>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</si>
  <si>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</si>
  <si>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</si>
  <si>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</si>
  <si>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</si>
  <si>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</si>
  <si>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</si>
  <si>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</si>
  <si>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Line 4 / Line 1</t>
  </si>
  <si>
    <t>Line 9 / Line 1</t>
  </si>
  <si>
    <t>Statement AK; Line 17</t>
  </si>
  <si>
    <t>Line 14 / Line 1</t>
  </si>
  <si>
    <t>Statement AK; Line 28</t>
  </si>
  <si>
    <t>Line 19 / Line 1</t>
  </si>
  <si>
    <t>Sum Lines 25 thru 27</t>
  </si>
  <si>
    <t>Line 28 x Line 30</t>
  </si>
  <si>
    <t>Line 32 / Line 1</t>
  </si>
  <si>
    <t>Line 37 + Line 39</t>
  </si>
  <si>
    <t>Line 30</t>
  </si>
  <si>
    <t>Line 41 * Line 43</t>
  </si>
  <si>
    <t>Line 45 + Line 47</t>
  </si>
  <si>
    <t>Line 49 / Line 1</t>
  </si>
  <si>
    <t>Section 1; Page 1; Line 17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</si>
  <si>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</si>
  <si>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</si>
  <si>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</si>
  <si>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</si>
  <si>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</si>
  <si>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 / 12 Months</t>
  </si>
  <si>
    <t>Line 3 / 12 Months</t>
  </si>
  <si>
    <t>Line 5 / 12 Months</t>
  </si>
  <si>
    <t>Sum Lines 20, 22, 24</t>
  </si>
  <si>
    <t>Line 9 / 12 Months</t>
  </si>
  <si>
    <t>Line 11 / 12 Months</t>
  </si>
  <si>
    <t>Line 15 / 12 Months</t>
  </si>
  <si>
    <t>Sum Lines 26, 28, 30, 32</t>
  </si>
  <si>
    <t>Line 34 x Line 36</t>
  </si>
  <si>
    <t>Page 2; Line 17; Col. C</t>
  </si>
  <si>
    <t>Other Adjustments due to Appendix XII Cycle 1 Cost Adjustments Calculation:</t>
  </si>
  <si>
    <t>Items in BOLD have changed due to various FERC audit adj. compared to Appendix XII Cycle 1filing per ER19-1513.</t>
  </si>
  <si>
    <t>Items in BOLD have changed due to various FERC audit adj. compared to Appendix XII Cycle 1 filing per ER19-1513.</t>
  </si>
  <si>
    <t>Pg15 Rev AV-4; Line 6</t>
  </si>
  <si>
    <t>Pg10 Rev Statement AH; Line 18</t>
  </si>
  <si>
    <t>Pg10 Rev Statement AH; Line 39</t>
  </si>
  <si>
    <t>Pg12 Rev Statement AL; Line 5</t>
  </si>
  <si>
    <t>Pg12 Rev Statement AL; Line 9</t>
  </si>
  <si>
    <t>Pg12 Rev Statement AL; Line 19</t>
  </si>
  <si>
    <t>Pg13 Rev Statement AV2; Line 31</t>
  </si>
  <si>
    <t>Pg10.2 Rev AH-2; Line 37; Col. d</t>
  </si>
  <si>
    <t>Sum Lines 5 thru 17</t>
  </si>
  <si>
    <t>Sum Lines 21 thru 32</t>
  </si>
  <si>
    <t>Pg10.4 Rev AH-3; Line 20; Col. d</t>
  </si>
  <si>
    <t>Pg7 Rev Statement AD; Line 25</t>
  </si>
  <si>
    <t>Pg7 Rev Statement AD; Line 29</t>
  </si>
  <si>
    <t>Pg7 Rev Statement AD; Line 31</t>
  </si>
  <si>
    <t>Pg7 Rev Statement AD; Line 1</t>
  </si>
  <si>
    <t>Pg7 Rev Statement AD; Line 7</t>
  </si>
  <si>
    <t>Pg7 Rev Statement AD; Line 9</t>
  </si>
  <si>
    <t>Pg7 Rev Statement AD; Line 17</t>
  </si>
  <si>
    <t>Pg7 Rev Statement AD; Line 19</t>
  </si>
  <si>
    <t>Pg7 Rev Statement AD; Line 35</t>
  </si>
  <si>
    <t>Pg15 Rev AV-4; Page 1; Line 26</t>
  </si>
  <si>
    <t>Pg9 Rev Statement AF; Line 7</t>
  </si>
  <si>
    <t>Pg7 Rev Statement AD; Line 11</t>
  </si>
  <si>
    <t>Pg7 Rev Statement AD; Line 27</t>
  </si>
  <si>
    <t>Pg8 Rev Statement AE; Line 1</t>
  </si>
  <si>
    <t>Pg8 Rev Statement AE; Line 11</t>
  </si>
  <si>
    <t>Pg8 Rev Statement AE; Line 13</t>
  </si>
  <si>
    <t>Pg8 Statement AE; Line 15</t>
  </si>
  <si>
    <t>Pg5 Rev Section 2; Page 1; Line 25</t>
  </si>
  <si>
    <t>Pg15 Rev AV-4; Line 4</t>
  </si>
  <si>
    <t>Pg15 Rev AV-4; Line 5</t>
  </si>
  <si>
    <t>Pg11 Rev Statement AJ; Line 17</t>
  </si>
  <si>
    <t>FERC Audit Adj</t>
  </si>
  <si>
    <t>Adj</t>
  </si>
  <si>
    <t>Adj A&amp;G with</t>
  </si>
  <si>
    <t>Page 3 and Page 4, Line 36</t>
  </si>
  <si>
    <r>
      <t xml:space="preserve">Appendix XII Cycle 7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</si>
  <si>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Appendix XII Cycle 7 Annual Informational Filing </t>
  </si>
  <si>
    <t>As Filed - Appendix XII Cycle 1 ER19-1513 and ER24-175</t>
  </si>
  <si>
    <t xml:space="preserve">Add / (Deduct) </t>
  </si>
  <si>
    <t>Revised</t>
  </si>
  <si>
    <t>A&amp;G Cost Adj</t>
  </si>
  <si>
    <t>A&amp;G</t>
  </si>
  <si>
    <t>This is to correct the overallocation of duplicate charges credit for company energy use in FERC Account no. 929.</t>
  </si>
  <si>
    <r>
      <t xml:space="preserve">Duplicate Charges (Company Energy Use) </t>
    </r>
    <r>
      <rPr>
        <b/>
        <vertAlign val="superscript"/>
        <sz val="12"/>
        <rFont val="Times New Roman"/>
        <family val="1"/>
      </rPr>
      <t>6</t>
    </r>
  </si>
  <si>
    <t>(g) = (e) - (f)</t>
  </si>
  <si>
    <t>Appendix XII Cycle 7 Annual Informational Filing</t>
  </si>
  <si>
    <t xml:space="preserve">   FERC Audit Adjustments (incl. in Appendix XII Cycle 6; ER24-175)</t>
  </si>
  <si>
    <t xml:space="preserve">   Other Cost Adjustments</t>
  </si>
  <si>
    <t>Sum Lines 21 thru 33</t>
  </si>
  <si>
    <t>Line 36 x Line 37</t>
  </si>
  <si>
    <t>Negative of Line 35 x Line 59</t>
  </si>
  <si>
    <t>Line 38 + Line 39</t>
  </si>
  <si>
    <t>Sum Lines 43 thru 46</t>
  </si>
  <si>
    <t>Line 43 Above</t>
  </si>
  <si>
    <t>Sum Lines 9 thru 56</t>
  </si>
  <si>
    <t>Line 47 / Line 57</t>
  </si>
  <si>
    <t>Rev AH-3; Line 20; Col. d</t>
  </si>
  <si>
    <t>Pg7 Rev Statement AH; Line 18</t>
  </si>
  <si>
    <t>Pg7 Rev Statement AH; Line 40</t>
  </si>
  <si>
    <t>Negative of Statement AH; Line 24</t>
  </si>
  <si>
    <t>Pg8 Rev Statement AL; Line 19</t>
  </si>
  <si>
    <t>Pg8 Rev Statement AL; Line 5</t>
  </si>
  <si>
    <t>Pg8 Rev Statement AL; Line 9</t>
  </si>
  <si>
    <t>Pg11 Rev AV-4; Page 1; Line 26</t>
  </si>
  <si>
    <t>Pg10 Rev Statement AV2; Line 31</t>
  </si>
  <si>
    <t>Estimated FERC Interest rates</t>
  </si>
  <si>
    <t>Pg11 Rev AV-4; Line 6</t>
  </si>
  <si>
    <t>Pg11 Rev AV-4; Line 4</t>
  </si>
  <si>
    <t>Pg11 Rev AV-4; Line 5</t>
  </si>
  <si>
    <t>Rev AH-3; Line 20; Col. a</t>
  </si>
  <si>
    <t>Negative of Rev AH-3; Line 25; Col. a</t>
  </si>
  <si>
    <t>Negative of Rev AH-3; Line 29; Col. a</t>
  </si>
  <si>
    <t>Negative of Rev AH-3; Line 30; Col. a</t>
  </si>
  <si>
    <t>Negative of Rev AH-3; Line 31; Col. a</t>
  </si>
  <si>
    <t>Negative of Rev AH-3; Line 32; Col. a</t>
  </si>
  <si>
    <t>Negative of Rev AH-3; Line 34; Col. b</t>
  </si>
  <si>
    <t>Negative of Rev AH-3; Sum Lines 24, 26, 28, 35, 37; Col. a or b</t>
  </si>
  <si>
    <t>Negative of Rev AH-3; Line 38; Col. b</t>
  </si>
  <si>
    <t>Negative of Rev AH-3; Sum Lines 27, 36; Col. a or b</t>
  </si>
  <si>
    <t>Source: As Filed Appendix XII Cycle 1; Rev Summary of Cost Components in FERC Audit Adj; ER24-175</t>
  </si>
  <si>
    <t>Source: As Filed Appendix XII Cycle 1; Rev Stmt AH in FERC Audit Adj; ER24-175</t>
  </si>
  <si>
    <t>Source: As Filed Appendix XII Cycle 1; Rev Stmt AH-3 in FERC Audit Adj; ER24-175</t>
  </si>
  <si>
    <t>Source: As Filed Appendix XII Cycle 1; Rev Stmt AL in FERC Audit Adj; ER24-175</t>
  </si>
  <si>
    <t>Source: As Filed Appendix XII Cycle 1; Rev Stmt AV in FERC Audit Adj; ER24-175</t>
  </si>
  <si>
    <t>Source: As Filed Appendix XII Cycle 1; Rev AV-4 in FERC Audit Adj; ER24-175</t>
  </si>
  <si>
    <r>
      <t xml:space="preserve">(f) </t>
    </r>
    <r>
      <rPr>
        <b/>
        <vertAlign val="superscript"/>
        <sz val="12"/>
        <rFont val="Times New Roman"/>
        <family val="1"/>
      </rPr>
      <t>6</t>
    </r>
  </si>
  <si>
    <t>Page 13; Line 104; Col. 5</t>
  </si>
  <si>
    <t>Source: As Filed Appendix XII Cycle 1; Rev Sec 2-Non-Direct Exp in FERC Audit Adj; ER24-175</t>
  </si>
  <si>
    <t>Pg7.2 Negative of Rev AH-3; Line 20; Col. f</t>
  </si>
  <si>
    <t>Appendix XII Cycle 1 filing causing its correction in the Appendix XII Cycle 7 Annual Informational Filing.</t>
  </si>
  <si>
    <t xml:space="preserve">Section C.6a of the Protocols provides a mechanism for SDG&amp;E to correct errors that affected the Appendix XII costs in a previous Informational Filing. In this </t>
  </si>
  <si>
    <t>Items in BOLD have changed to correct the over-allocation of "Duplicate Charges (Company Energy Use)" Credit in FERC Account no. 929.</t>
  </si>
  <si>
    <t>Energy Use)" Credit accounted for in FERC account 929. This error had minimally understated the Citizens Share of the SX-PQ Underground Line Segment in the previous</t>
  </si>
  <si>
    <t>Appendix XII Cycle 7 Informational Filing, SDG&amp;E is correcting Appendix XII Cycle 1 for approximately $450 for the over-allocation of "Duplicate Charges (Company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</si>
</sst>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_);_(* \(#,##0.000\);_(* &quot;-&quot;??_);_(@_)"/>
    <numFmt numFmtId="168" formatCode="#,##0.0_);\(#,##0.0\)"/>
    <numFmt numFmtId="169" formatCode="0.000000"/>
    <numFmt numFmtId="170" formatCode="00000"/>
    <numFmt numFmtId="171" formatCode="General_)"/>
    <numFmt numFmtId="172" formatCode="000"/>
    <numFmt numFmtId="173" formatCode="0000"/>
    <numFmt numFmtId="174" formatCode="mm\-dd\-yy"/>
    <numFmt numFmtId="175" formatCode="_(&quot;$&quot;* #,##0.000_);_(&quot;$&quot;* \(#,##0.000\);_(&quot;$&quot;* &quot;-&quot;??_);_(@_)"/>
    <numFmt numFmtId="176" formatCode="0_);\(0\)"/>
    <numFmt numFmtId="177" formatCode="0.00000%"/>
    <numFmt numFmtId="178" formatCode="&quot;$&quot;#,##0"/>
    <numFmt numFmtId="179" formatCode="&quot;Pr:&quot;\ #,##0"/>
    <numFmt numFmtId="180" formatCode="#,##0.0_);[Red]\(#,##0.0\)"/>
    <numFmt numFmtId="181" formatCode="#,##0_%_);\(#,##0\)_%;#,##0_%_);@_%_)"/>
    <numFmt numFmtId="182" formatCode="#,##0.00_%_);\(#,##0.00\)_%;#,##0.00_%_);@_%_)"/>
    <numFmt numFmtId="183" formatCode="&quot;$&quot;#,##0_%_);\(&quot;$&quot;#,##0\)_%;&quot;$&quot;#,##0_%_);@_%_)"/>
    <numFmt numFmtId="184" formatCode="&quot;$&quot;#,##0.00_%_);\(&quot;$&quot;#,##0.00\)_%;&quot;$&quot;#,##0.00_%_);@_%_)"/>
    <numFmt numFmtId="185" formatCode="m/d/yy_%_)"/>
    <numFmt numFmtId="186" formatCode="#,##0&quot; F&quot;_);\(#,##0&quot; F&quot;\)"/>
    <numFmt numFmtId="187" formatCode="_-* #,##0_-;\-* #,##0_-;_-* &quot;-&quot;_-;_-@_-"/>
    <numFmt numFmtId="188" formatCode="_-* #,##0.00_-;\-* #,##0.00_-;_-* &quot;-&quot;??_-;_-@_-"/>
    <numFmt numFmtId="189" formatCode="0_%_);\(0\)_%;0_%_);@_%_)"/>
    <numFmt numFmtId="190" formatCode="_([$€-2]* #,##0.00_);_([$€-2]* \(#,##0.00\);_([$€-2]* &quot;-&quot;??_)"/>
    <numFmt numFmtId="191" formatCode="#,##0.0000000000_);\(#,##0.0000000000\)"/>
    <numFmt numFmtId="192" formatCode="0.0\%_);\(0.0\%\);0.0\%_);@_%_)"/>
    <numFmt numFmtId="193" formatCode="#,##0.0;\(#,##0.0\)"/>
    <numFmt numFmtId="194" formatCode="\ #,##0\ &quot;m³ &quot;;[Red]\-#,##0\ &quot;m³ &quot;"/>
    <numFmt numFmtId="195" formatCode="0.0\x_)_);&quot;NM&quot;_x_)_);0.0\x_)_);@_%_)"/>
    <numFmt numFmtId="196" formatCode="0.00_)"/>
    <numFmt numFmtId="197" formatCode="&quot;$&quot;#,##0.0_);\(&quot;$&quot;#,##0.0\)"/>
    <numFmt numFmtId="198" formatCode="&quot;yr &quot;0"/>
    <numFmt numFmtId="199" formatCode="&quot;Momth &quot;0"/>
    <numFmt numFmtId="200" formatCode="&quot;£&quot;#,##0.00;\-&quot;£&quot;#,##0.00"/>
    <numFmt numFmtId="201" formatCode="0.0%"/>
    <numFmt numFmtId="202" formatCode="_(&quot;$&quot;* #,##0_);_(&quot;$&quot;* \(#,##0\)"/>
    <numFmt numFmtId="203" formatCode="_(&quot;$&quot;* #,##0,_);_(&quot;$&quot;* \(#,##0,\);_(&quot;$&quot;* &quot;-&quot;??_);_(@_)"/>
    <numFmt numFmtId="204" formatCode="&quot;$&quot;#,##0,_);[Red]\(&quot;$&quot;#,##0,\)"/>
    <numFmt numFmtId="205" formatCode="0.000"/>
  </numFmts>
  <fonts count="16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u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b/>
      <vertAlign val="superscript"/>
      <sz val="11"/>
      <name val="Times New Roman"/>
      <family val="1"/>
    </font>
    <font>
      <sz val="12"/>
      <name val="Calibri"/>
      <family val="2"/>
    </font>
    <font>
      <u val="singleAccounting"/>
      <sz val="12"/>
      <color rgb="FFFF0000"/>
      <name val="Times New Roman"/>
      <family val="1"/>
    </font>
  </fonts>
  <fills count="1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809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43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30" fillId="40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3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50" borderId="0" applyNumberFormat="0" applyBorder="0" applyAlignment="0" applyProtection="0"/>
    <xf numFmtId="171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7" fillId="56" borderId="21" applyNumberFormat="0" applyProtection="0">
      <alignment vertical="center"/>
    </xf>
    <xf numFmtId="4" fontId="35" fillId="56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19" fillId="59" borderId="21" applyNumberFormat="0" applyProtection="0">
      <alignment vertical="center"/>
    </xf>
    <xf numFmtId="4" fontId="35" fillId="6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7" fillId="62" borderId="21" applyNumberFormat="0" applyProtection="0">
      <alignment vertical="center"/>
    </xf>
    <xf numFmtId="4" fontId="35" fillId="63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38" fillId="56" borderId="21" applyNumberFormat="0" applyProtection="0">
      <alignment vertical="center"/>
    </xf>
    <xf numFmtId="4" fontId="33" fillId="65" borderId="22" applyNumberFormat="0" applyProtection="0">
      <alignment horizontal="left" vertical="center" indent="1"/>
    </xf>
    <xf numFmtId="4" fontId="33" fillId="66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4" fontId="39" fillId="67" borderId="21" applyNumberFormat="0" applyProtection="0">
      <alignment horizontal="left" vertical="center" indent="1"/>
    </xf>
    <xf numFmtId="4" fontId="40" fillId="66" borderId="0" applyNumberFormat="0" applyProtection="0">
      <alignment horizontal="left" vertical="center" indent="1"/>
    </xf>
    <xf numFmtId="4" fontId="40" fillId="55" borderId="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23" fillId="70" borderId="23" applyNumberFormat="0">
      <protection locked="0"/>
    </xf>
    <xf numFmtId="0" fontId="14" fillId="71" borderId="24" applyBorder="0"/>
    <xf numFmtId="4" fontId="35" fillId="69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2" fillId="67" borderId="21" applyNumberFormat="0" applyProtection="0">
      <alignment vertical="center"/>
    </xf>
    <xf numFmtId="4" fontId="43" fillId="67" borderId="21" applyNumberFormat="0" applyProtection="0">
      <alignment vertical="center"/>
    </xf>
    <xf numFmtId="4" fontId="44" fillId="72" borderId="21" applyNumberFormat="0" applyProtection="0">
      <alignment horizontal="left" vertical="center" indent="1"/>
    </xf>
    <xf numFmtId="4" fontId="45" fillId="68" borderId="25" applyNumberFormat="0" applyProtection="0">
      <alignment horizontal="left" vertical="center" indent="1"/>
    </xf>
    <xf numFmtId="0" fontId="23" fillId="73" borderId="26"/>
    <xf numFmtId="4" fontId="46" fillId="69" borderId="2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/>
    <xf numFmtId="0" fontId="49" fillId="0" borderId="27" applyNumberFormat="0" applyFill="0" applyProtection="0">
      <alignment horizontal="center"/>
    </xf>
    <xf numFmtId="0" fontId="50" fillId="0" borderId="0" applyNumberFormat="0" applyFill="0" applyBorder="0" applyProtection="0">
      <alignment horizontal="centerContinuous"/>
    </xf>
    <xf numFmtId="172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3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6" borderId="0" applyNumberFormat="0" applyBorder="0" applyAlignment="0" applyProtection="0"/>
    <xf numFmtId="0" fontId="57" fillId="79" borderId="28" applyNumberFormat="0" applyAlignment="0" applyProtection="0"/>
    <xf numFmtId="0" fontId="57" fillId="79" borderId="28" applyNumberFormat="0" applyAlignment="0" applyProtection="0"/>
    <xf numFmtId="0" fontId="58" fillId="9" borderId="14" applyNumberFormat="0" applyAlignment="0" applyProtection="0"/>
    <xf numFmtId="0" fontId="59" fillId="77" borderId="29" applyNumberFormat="0" applyAlignment="0" applyProtection="0"/>
    <xf numFmtId="0" fontId="59" fillId="77" borderId="29" applyNumberFormat="0" applyAlignment="0" applyProtection="0"/>
    <xf numFmtId="0" fontId="60" fillId="10" borderId="17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61" fillId="0" borderId="0" applyFont="0">
      <alignment horizontal="center"/>
    </xf>
    <xf numFmtId="0" fontId="62" fillId="0" borderId="0" applyNumberFormat="0" applyFill="0" applyBorder="0" applyAlignment="0" applyProtection="0"/>
    <xf numFmtId="1" fontId="51" fillId="0" borderId="0" applyFo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3" fillId="5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1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7" fillId="0" borderId="1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9" borderId="28" applyNumberFormat="0" applyAlignment="0" applyProtection="0"/>
    <xf numFmtId="0" fontId="70" fillId="49" borderId="28" applyNumberFormat="0" applyAlignment="0" applyProtection="0"/>
    <xf numFmtId="0" fontId="71" fillId="8" borderId="14" applyNumberFormat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3" fillId="0" borderId="16" applyNumberFormat="0" applyFill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7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0" fontId="23" fillId="80" borderId="0"/>
    <xf numFmtId="0" fontId="76" fillId="0" borderId="0"/>
    <xf numFmtId="0" fontId="23" fillId="80" borderId="0"/>
    <xf numFmtId="0" fontId="23" fillId="80" borderId="0"/>
    <xf numFmtId="0" fontId="3" fillId="0" borderId="0"/>
    <xf numFmtId="0" fontId="52" fillId="0" borderId="0"/>
    <xf numFmtId="0" fontId="76" fillId="0" borderId="0"/>
    <xf numFmtId="0" fontId="3" fillId="0" borderId="0"/>
    <xf numFmtId="0" fontId="3" fillId="0" borderId="0"/>
    <xf numFmtId="0" fontId="23" fillId="80" borderId="0"/>
    <xf numFmtId="0" fontId="23" fillId="80" borderId="0"/>
    <xf numFmtId="0" fontId="3" fillId="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23" fillId="80" borderId="0"/>
    <xf numFmtId="0" fontId="3" fillId="0" borderId="0"/>
    <xf numFmtId="0" fontId="3" fillId="0" borderId="0"/>
    <xf numFmtId="0" fontId="23" fillId="80" borderId="0"/>
    <xf numFmtId="0" fontId="23" fillId="80" borderId="0"/>
    <xf numFmtId="0" fontId="23" fillId="80" borderId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77" fillId="11" borderId="18" applyNumberFormat="0" applyFont="0" applyAlignment="0" applyProtection="0"/>
    <xf numFmtId="0" fontId="78" fillId="79" borderId="34" applyNumberFormat="0" applyAlignment="0" applyProtection="0"/>
    <xf numFmtId="0" fontId="78" fillId="79" borderId="34" applyNumberFormat="0" applyAlignment="0" applyProtection="0"/>
    <xf numFmtId="0" fontId="79" fillId="9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81" fillId="0" borderId="9">
      <alignment horizontal="center"/>
    </xf>
    <xf numFmtId="3" fontId="80" fillId="0" borderId="0" applyFont="0" applyFill="0" applyBorder="0" applyAlignment="0" applyProtection="0"/>
    <xf numFmtId="0" fontId="80" fillId="81" borderId="0" applyNumberFormat="0" applyFont="0" applyBorder="0" applyAlignment="0" applyProtection="0"/>
    <xf numFmtId="4" fontId="33" fillId="54" borderId="20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34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6" fillId="82" borderId="20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34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2" fillId="54" borderId="34" applyNumberFormat="0" applyProtection="0">
      <alignment vertical="center"/>
    </xf>
    <xf numFmtId="4" fontId="83" fillId="54" borderId="28" applyNumberFormat="0" applyProtection="0">
      <alignment vertical="center"/>
    </xf>
    <xf numFmtId="4" fontId="34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6" fillId="99" borderId="34" applyNumberFormat="0" applyProtection="0">
      <alignment horizontal="left" vertical="center" indent="1"/>
    </xf>
    <xf numFmtId="4" fontId="36" fillId="98" borderId="22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3" fillId="65" borderId="22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6" fillId="98" borderId="22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33" fillId="66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66" borderId="0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55" borderId="0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23" fillId="70" borderId="23" applyNumberFormat="0">
      <protection locked="0"/>
    </xf>
    <xf numFmtId="4" fontId="40" fillId="72" borderId="34" applyNumberFormat="0" applyProtection="0">
      <alignment vertical="center"/>
    </xf>
    <xf numFmtId="4" fontId="40" fillId="72" borderId="34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83" fillId="72" borderId="26" applyNumberFormat="0" applyProtection="0">
      <alignment vertical="center"/>
    </xf>
    <xf numFmtId="4" fontId="41" fillId="69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35" fillId="69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85" fillId="102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86" fillId="0" borderId="0"/>
    <xf numFmtId="4" fontId="87" fillId="109" borderId="35" applyNumberFormat="0" applyProtection="0">
      <alignment horizontal="left" vertical="center" indent="1"/>
    </xf>
    <xf numFmtId="0" fontId="86" fillId="0" borderId="0"/>
    <xf numFmtId="0" fontId="86" fillId="0" borderId="0"/>
    <xf numFmtId="4" fontId="45" fillId="68" borderId="25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0" fontId="23" fillId="73" borderId="26"/>
    <xf numFmtId="4" fontId="88" fillId="100" borderId="34" applyNumberFormat="0" applyProtection="0">
      <alignment horizontal="right" vertical="center"/>
    </xf>
    <xf numFmtId="4" fontId="89" fillId="70" borderId="28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0" fontId="90" fillId="110" borderId="0"/>
    <xf numFmtId="49" fontId="91" fillId="110" borderId="0"/>
    <xf numFmtId="49" fontId="92" fillId="110" borderId="37"/>
    <xf numFmtId="49" fontId="92" fillId="110" borderId="0"/>
    <xf numFmtId="0" fontId="90" fillId="67" borderId="37">
      <protection locked="0"/>
    </xf>
    <xf numFmtId="0" fontId="90" fillId="110" borderId="0"/>
    <xf numFmtId="0" fontId="93" fillId="61" borderId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94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3" fillId="0" borderId="0"/>
    <xf numFmtId="0" fontId="77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30" fillId="74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30" fillId="75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30" fillId="76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30" fillId="77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30" fillId="3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30" fillId="78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171" fontId="31" fillId="0" borderId="0"/>
    <xf numFmtId="171" fontId="31" fillId="0" borderId="0"/>
    <xf numFmtId="0" fontId="96" fillId="6" borderId="0" applyNumberFormat="0" applyBorder="0" applyAlignment="0" applyProtection="0"/>
    <xf numFmtId="0" fontId="56" fillId="6" borderId="0" applyNumberFormat="0" applyBorder="0" applyAlignment="0" applyProtection="0"/>
    <xf numFmtId="0" fontId="97" fillId="9" borderId="14" applyNumberFormat="0" applyAlignment="0" applyProtection="0"/>
    <xf numFmtId="0" fontId="58" fillId="9" borderId="14" applyNumberFormat="0" applyAlignment="0" applyProtection="0"/>
    <xf numFmtId="0" fontId="98" fillId="10" borderId="17" applyNumberFormat="0" applyAlignment="0" applyProtection="0"/>
    <xf numFmtId="0" fontId="60" fillId="10" borderId="17" applyNumberFormat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9" fillId="5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3" fillId="5" borderId="0" applyNumberFormat="0" applyBorder="0" applyAlignment="0" applyProtection="0"/>
    <xf numFmtId="0" fontId="29" fillId="43" borderId="0" applyNumberFormat="0" applyBorder="0" applyAlignment="0" applyProtection="0"/>
    <xf numFmtId="0" fontId="100" fillId="0" borderId="11" applyNumberFormat="0" applyFill="0" applyAlignment="0" applyProtection="0"/>
    <xf numFmtId="0" fontId="65" fillId="0" borderId="11" applyNumberFormat="0" applyFill="0" applyAlignment="0" applyProtection="0"/>
    <xf numFmtId="0" fontId="101" fillId="0" borderId="12" applyNumberFormat="0" applyFill="0" applyAlignment="0" applyProtection="0"/>
    <xf numFmtId="0" fontId="67" fillId="0" borderId="12" applyNumberFormat="0" applyFill="0" applyAlignment="0" applyProtection="0"/>
    <xf numFmtId="0" fontId="102" fillId="0" borderId="13" applyNumberFormat="0" applyFill="0" applyAlignment="0" applyProtection="0"/>
    <xf numFmtId="0" fontId="69" fillId="0" borderId="13" applyNumberFormat="0" applyFill="0" applyAlignment="0" applyProtection="0"/>
    <xf numFmtId="0" fontId="10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8" borderId="14" applyNumberFormat="0" applyAlignment="0" applyProtection="0"/>
    <xf numFmtId="0" fontId="71" fillId="8" borderId="14" applyNumberFormat="0" applyAlignment="0" applyProtection="0"/>
    <xf numFmtId="0" fontId="104" fillId="0" borderId="16" applyNumberFormat="0" applyFill="0" applyAlignment="0" applyProtection="0"/>
    <xf numFmtId="0" fontId="73" fillId="0" borderId="16" applyNumberFormat="0" applyFill="0" applyAlignment="0" applyProtection="0"/>
    <xf numFmtId="0" fontId="105" fillId="7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7" borderId="0" applyNumberFormat="0" applyBorder="0" applyAlignment="0" applyProtection="0"/>
    <xf numFmtId="0" fontId="72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23" fillId="8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3" fillId="80" borderId="0"/>
    <xf numFmtId="0" fontId="23" fillId="80" borderId="0"/>
    <xf numFmtId="0" fontId="10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3" fillId="48" borderId="2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77" fillId="11" borderId="18" applyNumberFormat="0" applyFont="0" applyAlignment="0" applyProtection="0"/>
    <xf numFmtId="0" fontId="107" fillId="9" borderId="15" applyNumberFormat="0" applyAlignment="0" applyProtection="0"/>
    <xf numFmtId="0" fontId="79" fillId="9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3" fillId="54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23" fillId="70" borderId="23" applyNumberFormat="0">
      <protection locked="0"/>
    </xf>
    <xf numFmtId="0" fontId="23" fillId="70" borderId="23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70" borderId="23" applyNumberFormat="0">
      <protection locked="0"/>
    </xf>
    <xf numFmtId="4" fontId="85" fillId="108" borderId="20" applyNumberFormat="0" applyProtection="0">
      <alignment vertical="center"/>
    </xf>
    <xf numFmtId="4" fontId="83" fillId="72" borderId="26" applyNumberFormat="0" applyProtection="0">
      <alignment vertical="center"/>
    </xf>
    <xf numFmtId="4" fontId="85" fillId="104" borderId="20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4" fontId="45" fillId="109" borderId="0" applyNumberFormat="0" applyProtection="0">
      <alignment horizontal="left" vertical="center" indent="1"/>
    </xf>
    <xf numFmtId="0" fontId="23" fillId="73" borderId="26"/>
    <xf numFmtId="4" fontId="89" fillId="70" borderId="2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09" fillId="0" borderId="19" applyNumberFormat="0" applyFill="0" applyAlignment="0" applyProtection="0"/>
    <xf numFmtId="0" fontId="94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54" borderId="20" applyNumberFormat="0" applyProtection="0">
      <alignment horizontal="left" vertical="top" indent="1"/>
    </xf>
    <xf numFmtId="0" fontId="59" fillId="77" borderId="41" applyNumberFormat="0" applyAlignment="0" applyProtection="0"/>
    <xf numFmtId="0" fontId="59" fillId="77" borderId="4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40">
      <alignment horizont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13" fillId="54" borderId="20" applyNumberFormat="0" applyProtection="0">
      <alignment vertical="center"/>
    </xf>
    <xf numFmtId="44" fontId="3" fillId="0" borderId="0" applyFont="0" applyFill="0" applyBorder="0" applyAlignment="0" applyProtection="0"/>
    <xf numFmtId="4" fontId="88" fillId="101" borderId="20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8" borderId="20" applyNumberFormat="0" applyProtection="0">
      <alignment horizontal="left" vertical="top" indent="1"/>
    </xf>
    <xf numFmtId="0" fontId="52" fillId="11" borderId="18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66" borderId="2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9" borderId="2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5" borderId="20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2" fillId="72" borderId="20" applyNumberFormat="0" applyProtection="0">
      <alignment vertical="center"/>
    </xf>
    <xf numFmtId="4" fontId="45" fillId="109" borderId="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77" borderId="5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77" borderId="56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4" fontId="3" fillId="0" borderId="0" applyFont="0" applyFill="0" applyBorder="0" applyAlignment="0" applyProtection="0"/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43" fontId="3" fillId="0" borderId="0" applyFont="0" applyFill="0" applyBorder="0" applyAlignment="0" applyProtection="0"/>
    <xf numFmtId="0" fontId="3" fillId="0" borderId="0"/>
    <xf numFmtId="4" fontId="33" fillId="65" borderId="59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6" fontId="3" fillId="0" borderId="0">
      <protection locked="0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58"/>
    <xf numFmtId="0" fontId="3" fillId="69" borderId="80" applyNumberFormat="0" applyProtection="0">
      <alignment horizontal="left" vertical="top" indent="1"/>
    </xf>
    <xf numFmtId="0" fontId="111" fillId="0" borderId="0"/>
    <xf numFmtId="41" fontId="2" fillId="0" borderId="0" applyFont="0" applyFill="0" applyBorder="0" applyAlignment="0" applyProtection="0"/>
    <xf numFmtId="4" fontId="40" fillId="102" borderId="80" applyNumberFormat="0" applyProtection="0">
      <alignment horizontal="left" vertical="center" inden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9" fillId="0" borderId="61" applyNumberFormat="0" applyFill="0" applyProtection="0">
      <alignment horizontal="center"/>
    </xf>
    <xf numFmtId="4" fontId="40" fillId="102" borderId="80" applyNumberFormat="0" applyProtection="0">
      <alignment horizontal="left" vertical="center" indent="1"/>
    </xf>
    <xf numFmtId="171" fontId="115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1" fontId="80" fillId="0" borderId="0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40" fillId="112" borderId="0" applyNumberFormat="0" applyBorder="0" applyAlignment="0" applyProtection="0"/>
    <xf numFmtId="0" fontId="40" fillId="112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113" borderId="0" applyNumberFormat="0" applyBorder="0" applyAlignment="0" applyProtection="0"/>
    <xf numFmtId="0" fontId="40" fillId="113" borderId="0" applyNumberFormat="0" applyBorder="0" applyAlignment="0" applyProtection="0"/>
    <xf numFmtId="0" fontId="40" fillId="114" borderId="0" applyNumberFormat="0" applyBorder="0" applyAlignment="0" applyProtection="0"/>
    <xf numFmtId="0" fontId="40" fillId="114" borderId="0" applyNumberFormat="0" applyBorder="0" applyAlignment="0" applyProtection="0"/>
    <xf numFmtId="0" fontId="40" fillId="115" borderId="0" applyNumberFormat="0" applyBorder="0" applyAlignment="0" applyProtection="0"/>
    <xf numFmtId="0" fontId="40" fillId="115" borderId="0" applyNumberFormat="0" applyBorder="0" applyAlignment="0" applyProtection="0"/>
    <xf numFmtId="0" fontId="40" fillId="116" borderId="0" applyNumberFormat="0" applyBorder="0" applyAlignment="0" applyProtection="0"/>
    <xf numFmtId="0" fontId="40" fillId="116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87" borderId="0" applyNumberFormat="0" applyBorder="0" applyAlignment="0" applyProtection="0"/>
    <xf numFmtId="0" fontId="40" fillId="87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114" borderId="0" applyNumberFormat="0" applyBorder="0" applyAlignment="0" applyProtection="0"/>
    <xf numFmtId="0" fontId="40" fillId="114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89" borderId="0" applyNumberFormat="0" applyBorder="0" applyAlignment="0" applyProtection="0"/>
    <xf numFmtId="0" fontId="40" fillId="89" borderId="0" applyNumberFormat="0" applyBorder="0" applyAlignment="0" applyProtection="0"/>
    <xf numFmtId="0" fontId="116" fillId="117" borderId="0" applyNumberFormat="0" applyBorder="0" applyAlignment="0" applyProtection="0"/>
    <xf numFmtId="0" fontId="116" fillId="117" borderId="0" applyNumberFormat="0" applyBorder="0" applyAlignment="0" applyProtection="0"/>
    <xf numFmtId="0" fontId="116" fillId="87" borderId="0" applyNumberFormat="0" applyBorder="0" applyAlignment="0" applyProtection="0"/>
    <xf numFmtId="0" fontId="116" fillId="87" borderId="0" applyNumberFormat="0" applyBorder="0" applyAlignment="0" applyProtection="0"/>
    <xf numFmtId="0" fontId="116" fillId="96" borderId="0" applyNumberFormat="0" applyBorder="0" applyAlignment="0" applyProtection="0"/>
    <xf numFmtId="0" fontId="116" fillId="96" borderId="0" applyNumberFormat="0" applyBorder="0" applyAlignment="0" applyProtection="0"/>
    <xf numFmtId="0" fontId="116" fillId="118" borderId="0" applyNumberFormat="0" applyBorder="0" applyAlignment="0" applyProtection="0"/>
    <xf numFmtId="0" fontId="116" fillId="118" borderId="0" applyNumberFormat="0" applyBorder="0" applyAlignment="0" applyProtection="0"/>
    <xf numFmtId="0" fontId="116" fillId="83" borderId="0" applyNumberFormat="0" applyBorder="0" applyAlignment="0" applyProtection="0"/>
    <xf numFmtId="0" fontId="116" fillId="83" borderId="0" applyNumberFormat="0" applyBorder="0" applyAlignment="0" applyProtection="0"/>
    <xf numFmtId="0" fontId="116" fillId="90" borderId="0" applyNumberFormat="0" applyBorder="0" applyAlignment="0" applyProtection="0"/>
    <xf numFmtId="0" fontId="116" fillId="90" borderId="0" applyNumberFormat="0" applyBorder="0" applyAlignment="0" applyProtection="0"/>
    <xf numFmtId="0" fontId="116" fillId="119" borderId="0" applyNumberFormat="0" applyBorder="0" applyAlignment="0" applyProtection="0"/>
    <xf numFmtId="0" fontId="116" fillId="119" borderId="0" applyNumberFormat="0" applyBorder="0" applyAlignment="0" applyProtection="0"/>
    <xf numFmtId="0" fontId="116" fillId="88" borderId="0" applyNumberFormat="0" applyBorder="0" applyAlignment="0" applyProtection="0"/>
    <xf numFmtId="0" fontId="116" fillId="88" borderId="0" applyNumberFormat="0" applyBorder="0" applyAlignment="0" applyProtection="0"/>
    <xf numFmtId="0" fontId="116" fillId="94" borderId="0" applyNumberFormat="0" applyBorder="0" applyAlignment="0" applyProtection="0"/>
    <xf numFmtId="0" fontId="116" fillId="94" borderId="0" applyNumberFormat="0" applyBorder="0" applyAlignment="0" applyProtection="0"/>
    <xf numFmtId="0" fontId="116" fillId="118" borderId="0" applyNumberFormat="0" applyBorder="0" applyAlignment="0" applyProtection="0"/>
    <xf numFmtId="0" fontId="116" fillId="118" borderId="0" applyNumberFormat="0" applyBorder="0" applyAlignment="0" applyProtection="0"/>
    <xf numFmtId="0" fontId="116" fillId="83" borderId="0" applyNumberFormat="0" applyBorder="0" applyAlignment="0" applyProtection="0"/>
    <xf numFmtId="0" fontId="116" fillId="83" borderId="0" applyNumberFormat="0" applyBorder="0" applyAlignment="0" applyProtection="0"/>
    <xf numFmtId="0" fontId="116" fillId="92" borderId="0" applyNumberFormat="0" applyBorder="0" applyAlignment="0" applyProtection="0"/>
    <xf numFmtId="0" fontId="116" fillId="92" borderId="0" applyNumberFormat="0" applyBorder="0" applyAlignment="0" applyProtection="0"/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179" fontId="3" fillId="66" borderId="62">
      <alignment horizontal="center" vertical="center"/>
    </xf>
    <xf numFmtId="0" fontId="117" fillId="85" borderId="0" applyNumberFormat="0" applyBorder="0" applyAlignment="0" applyProtection="0"/>
    <xf numFmtId="0" fontId="117" fillId="85" borderId="0" applyNumberFormat="0" applyBorder="0" applyAlignment="0" applyProtection="0"/>
    <xf numFmtId="3" fontId="118" fillId="0" borderId="0" applyFill="0" applyBorder="0" applyProtection="0">
      <alignment horizontal="right"/>
    </xf>
    <xf numFmtId="180" fontId="119" fillId="0" borderId="0" applyNumberFormat="0" applyFill="0" applyBorder="0" applyAlignment="0" applyProtection="0">
      <alignment horizontal="center"/>
      <protection locked="0"/>
    </xf>
    <xf numFmtId="0" fontId="120" fillId="0" borderId="46" applyFill="0" applyProtection="0">
      <alignment horizontal="right"/>
    </xf>
    <xf numFmtId="0" fontId="121" fillId="104" borderId="63" applyNumberFormat="0" applyAlignment="0" applyProtection="0"/>
    <xf numFmtId="0" fontId="121" fillId="104" borderId="63" applyNumberFormat="0" applyAlignment="0" applyProtection="0"/>
    <xf numFmtId="8" fontId="3" fillId="0" borderId="45" applyFont="0" applyFill="0" applyBorder="0" applyProtection="0">
      <alignment horizontal="right"/>
    </xf>
    <xf numFmtId="0" fontId="122" fillId="120" borderId="56" applyNumberFormat="0" applyAlignment="0" applyProtection="0"/>
    <xf numFmtId="0" fontId="122" fillId="120" borderId="56" applyNumberFormat="0" applyAlignment="0" applyProtection="0"/>
    <xf numFmtId="0" fontId="14" fillId="0" borderId="48">
      <alignment horizontal="center"/>
    </xf>
    <xf numFmtId="181" fontId="123" fillId="0" borderId="0" applyFont="0" applyFill="0" applyBorder="0" applyAlignment="0" applyProtection="0">
      <alignment horizontal="right"/>
    </xf>
    <xf numFmtId="0" fontId="40" fillId="68" borderId="80" applyNumberFormat="0" applyProtection="0">
      <alignment horizontal="left" vertical="top" indent="1"/>
    </xf>
    <xf numFmtId="43" fontId="3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43" fontId="29" fillId="0" borderId="0" applyFont="0" applyFill="0" applyBorder="0" applyAlignment="0" applyProtection="0"/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182" fontId="123" fillId="0" borderId="0" applyFont="0" applyFill="0" applyBorder="0" applyAlignment="0" applyProtection="0">
      <alignment horizontal="right"/>
    </xf>
    <xf numFmtId="4" fontId="88" fillId="101" borderId="80" applyNumberFormat="0" applyProtection="0">
      <alignment horizontal="right"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1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8" fillId="101" borderId="80" applyNumberFormat="0" applyProtection="0">
      <alignment horizontal="right" vertical="center"/>
    </xf>
    <xf numFmtId="40" fontId="3" fillId="0" borderId="0" applyFont="0" applyFill="0" applyBorder="0" applyProtection="0">
      <alignment horizontal="right"/>
    </xf>
    <xf numFmtId="3" fontId="3" fillId="0" borderId="0" applyFont="0" applyFill="0" applyBorder="0" applyAlignment="0" applyProtection="0"/>
    <xf numFmtId="183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44" fontId="29" fillId="0" borderId="0" applyFont="0" applyFill="0" applyBorder="0" applyAlignment="0" applyProtection="0"/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184" fontId="123" fillId="0" borderId="0" applyFont="0" applyFill="0" applyBorder="0" applyAlignment="0" applyProtection="0">
      <alignment horizontal="right"/>
    </xf>
    <xf numFmtId="44" fontId="29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3" fillId="0" borderId="0">
      <protection locked="0"/>
    </xf>
    <xf numFmtId="15" fontId="14" fillId="0" borderId="0" applyFill="0" applyBorder="0" applyAlignment="0" applyProtection="0"/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185" fontId="123" fillId="0" borderId="0" applyFont="0" applyFill="0" applyBorder="0" applyAlignment="0" applyProtection="0"/>
    <xf numFmtId="186" fontId="3" fillId="0" borderId="0">
      <protection locked="0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23" fillId="0" borderId="64" applyNumberFormat="0" applyFont="0" applyFill="0" applyAlignment="0" applyProtection="0"/>
    <xf numFmtId="190" fontId="3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9" fontId="80" fillId="0" borderId="0"/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37" fontId="23" fillId="0" borderId="0"/>
    <xf numFmtId="0" fontId="128" fillId="113" borderId="0" applyNumberFormat="0" applyBorder="0" applyAlignment="0" applyProtection="0"/>
    <xf numFmtId="0" fontId="128" fillId="113" borderId="0" applyNumberFormat="0" applyBorder="0" applyAlignment="0" applyProtection="0"/>
    <xf numFmtId="38" fontId="23" fillId="4" borderId="0" applyNumberFormat="0" applyBorder="0" applyAlignment="0" applyProtection="0"/>
    <xf numFmtId="192" fontId="123" fillId="0" borderId="0" applyFont="0" applyFill="0" applyBorder="0" applyAlignment="0" applyProtection="0">
      <alignment horizontal="right"/>
    </xf>
    <xf numFmtId="0" fontId="129" fillId="0" borderId="0" applyNumberFormat="0" applyFill="0" applyBorder="0" applyAlignment="0" applyProtection="0"/>
    <xf numFmtId="0" fontId="20" fillId="0" borderId="0" applyFill="0" applyBorder="0" applyProtection="0">
      <alignment horizontal="right"/>
    </xf>
    <xf numFmtId="0" fontId="130" fillId="0" borderId="65" applyNumberFormat="0" applyFill="0" applyAlignment="0" applyProtection="0"/>
    <xf numFmtId="0" fontId="130" fillId="0" borderId="65" applyNumberFormat="0" applyFill="0" applyAlignment="0" applyProtection="0"/>
    <xf numFmtId="0" fontId="131" fillId="0" borderId="66" applyNumberFormat="0" applyFill="0" applyAlignment="0" applyProtection="0"/>
    <xf numFmtId="0" fontId="131" fillId="0" borderId="66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1" fillId="0" borderId="68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3" fontId="134" fillId="0" borderId="0"/>
    <xf numFmtId="10" fontId="23" fillId="72" borderId="58" applyNumberFormat="0" applyBorder="0" applyAlignment="0" applyProtection="0"/>
    <xf numFmtId="0" fontId="135" fillId="116" borderId="63" applyNumberFormat="0" applyAlignment="0" applyProtection="0"/>
    <xf numFmtId="0" fontId="135" fillId="116" borderId="63" applyNumberFormat="0" applyAlignment="0" applyProtection="0"/>
    <xf numFmtId="10" fontId="23" fillId="72" borderId="0">
      <protection locked="0"/>
    </xf>
    <xf numFmtId="0" fontId="136" fillId="0" borderId="69">
      <alignment horizontal="right"/>
    </xf>
    <xf numFmtId="0" fontId="136" fillId="0" borderId="69">
      <alignment horizontal="left"/>
    </xf>
    <xf numFmtId="0" fontId="137" fillId="0" borderId="70" applyNumberFormat="0" applyFill="0" applyAlignment="0" applyProtection="0"/>
    <xf numFmtId="0" fontId="137" fillId="0" borderId="70" applyNumberFormat="0" applyFill="0" applyAlignment="0" applyProtection="0"/>
    <xf numFmtId="180" fontId="23" fillId="0" borderId="0" applyNumberFormat="0" applyFont="0" applyFill="0" applyBorder="0" applyAlignment="0">
      <protection hidden="1"/>
    </xf>
    <xf numFmtId="194" fontId="124" fillId="0" borderId="47">
      <alignment horizontal="right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123" fillId="0" borderId="0" applyFont="0" applyFill="0" applyBorder="0" applyAlignment="0" applyProtection="0">
      <alignment horizontal="right"/>
    </xf>
    <xf numFmtId="0" fontId="138" fillId="82" borderId="0" applyNumberFormat="0" applyBorder="0" applyAlignment="0" applyProtection="0"/>
    <xf numFmtId="0" fontId="138" fillId="82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3" fontId="139" fillId="0" borderId="0"/>
    <xf numFmtId="0" fontId="29" fillId="0" borderId="0"/>
    <xf numFmtId="0" fontId="29" fillId="0" borderId="0"/>
    <xf numFmtId="0" fontId="3" fillId="0" borderId="0"/>
    <xf numFmtId="169" fontId="3" fillId="0" borderId="0">
      <alignment horizontal="left" wrapText="1"/>
    </xf>
    <xf numFmtId="169" fontId="23" fillId="0" borderId="0">
      <alignment horizontal="left" wrapText="1"/>
    </xf>
    <xf numFmtId="169" fontId="3" fillId="0" borderId="0">
      <alignment horizontal="left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0" fontId="29" fillId="0" borderId="0"/>
    <xf numFmtId="169" fontId="23" fillId="0" borderId="0">
      <alignment horizontal="left" wrapText="1"/>
    </xf>
    <xf numFmtId="0" fontId="29" fillId="0" borderId="0"/>
    <xf numFmtId="37" fontId="115" fillId="0" borderId="0"/>
    <xf numFmtId="37" fontId="1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169" fontId="3" fillId="0" borderId="0">
      <alignment horizontal="left" wrapText="1"/>
    </xf>
    <xf numFmtId="180" fontId="14" fillId="0" borderId="0" applyNumberFormat="0" applyFill="0" applyBorder="0" applyAlignment="0" applyProtection="0"/>
    <xf numFmtId="0" fontId="29" fillId="11" borderId="18" applyNumberFormat="0" applyFont="0" applyAlignment="0" applyProtection="0"/>
    <xf numFmtId="0" fontId="40" fillId="108" borderId="71" applyNumberFormat="0" applyFont="0" applyAlignment="0" applyProtection="0"/>
    <xf numFmtId="0" fontId="40" fillId="108" borderId="71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1" fontId="141" fillId="0" borderId="0" applyProtection="0">
      <alignment horizontal="right"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4" fillId="0" borderId="0" applyFont="0" applyFill="0" applyBorder="0" applyAlignment="0" applyProtection="0"/>
    <xf numFmtId="189" fontId="145" fillId="0" borderId="78" applyBorder="0" applyProtection="0">
      <alignment horizontal="right"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7" fontId="80" fillId="0" borderId="0" applyFont="0" applyFill="0" applyBorder="0" applyProtection="0">
      <alignment horizontal="right"/>
    </xf>
    <xf numFmtId="0" fontId="3" fillId="0" borderId="0">
      <protection locked="0"/>
    </xf>
    <xf numFmtId="0" fontId="24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81" fillId="0" borderId="69">
      <alignment horizontal="center"/>
    </xf>
    <xf numFmtId="0" fontId="81" fillId="0" borderId="69">
      <alignment horizontal="center"/>
    </xf>
    <xf numFmtId="0" fontId="81" fillId="0" borderId="69">
      <alignment horizontal="center"/>
    </xf>
    <xf numFmtId="0" fontId="81" fillId="0" borderId="69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81" borderId="0" applyNumberFormat="0" applyFont="0" applyBorder="0" applyAlignment="0" applyProtection="0"/>
    <xf numFmtId="0" fontId="80" fillId="81" borderId="0" applyNumberFormat="0" applyFont="0" applyBorder="0" applyAlignment="0" applyProtection="0"/>
    <xf numFmtId="197" fontId="142" fillId="0" borderId="0"/>
    <xf numFmtId="198" fontId="80" fillId="0" borderId="0" applyFont="0" applyFill="0" applyBorder="0" applyProtection="0">
      <alignment horizontal="right"/>
    </xf>
    <xf numFmtId="199" fontId="80" fillId="0" borderId="0" applyFont="0" applyFill="0" applyBorder="0" applyProtection="0">
      <alignment horizontal="right"/>
    </xf>
    <xf numFmtId="198" fontId="80" fillId="0" borderId="0" applyFont="0" applyFill="0" applyBorder="0" applyProtection="0">
      <alignment horizontal="right"/>
    </xf>
    <xf numFmtId="178" fontId="118" fillId="0" borderId="0" applyFill="0" applyBorder="0" applyProtection="0">
      <alignment horizontal="right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79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5" fillId="55" borderId="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35" fillId="55" borderId="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4" fontId="3" fillId="0" borderId="0" applyFont="0" applyFill="0" applyBorder="0" applyAlignment="0" applyProtection="0"/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1" borderId="0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13" fillId="0" borderId="0" applyFill="0" applyBorder="0" applyProtection="0">
      <alignment horizontal="left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0" fillId="121" borderId="72" applyNumberFormat="0" applyFont="0" applyAlignment="0" applyProtection="0"/>
    <xf numFmtId="0" fontId="3" fillId="122" borderId="0"/>
    <xf numFmtId="12" fontId="3" fillId="0" borderId="0" applyFont="0" applyFill="0" applyBorder="0" applyProtection="0">
      <alignment horizontal="right"/>
    </xf>
    <xf numFmtId="200" fontId="80" fillId="123" borderId="0" applyFont="0" applyFill="0" applyBorder="0" applyProtection="0">
      <alignment horizontal="right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0" fillId="0" borderId="0" applyNumberFormat="0" applyBorder="0" applyAlignment="0"/>
    <xf numFmtId="0" fontId="143" fillId="0" borderId="0" applyNumberFormat="0" applyBorder="0" applyAlignment="0"/>
    <xf numFmtId="0" fontId="144" fillId="0" borderId="0" applyNumberFormat="0" applyBorder="0" applyAlignment="0"/>
    <xf numFmtId="0" fontId="143" fillId="0" borderId="0" applyNumberFormat="0" applyBorder="0" applyAlignment="0"/>
    <xf numFmtId="0" fontId="143" fillId="0" borderId="0" applyNumberFormat="0" applyBorder="0" applyAlignment="0"/>
    <xf numFmtId="0" fontId="145" fillId="0" borderId="0" applyBorder="0" applyProtection="0">
      <alignment vertical="center"/>
    </xf>
    <xf numFmtId="189" fontId="145" fillId="0" borderId="57" applyBorder="0" applyProtection="0">
      <alignment horizontal="right" vertical="center"/>
    </xf>
    <xf numFmtId="0" fontId="146" fillId="124" borderId="0" applyBorder="0" applyProtection="0">
      <alignment horizontal="centerContinuous" vertical="center"/>
    </xf>
    <xf numFmtId="0" fontId="146" fillId="125" borderId="57" applyBorder="0" applyProtection="0">
      <alignment horizontal="centerContinuous" vertical="center"/>
    </xf>
    <xf numFmtId="0" fontId="136" fillId="0" borderId="0">
      <alignment horizontal="left"/>
      <protection locked="0"/>
    </xf>
    <xf numFmtId="0" fontId="147" fillId="0" borderId="0" applyFill="0" applyBorder="0" applyProtection="0">
      <alignment horizontal="left"/>
    </xf>
    <xf numFmtId="0" fontId="127" fillId="0" borderId="49" applyFill="0" applyBorder="0" applyProtection="0">
      <alignment horizontal="left" vertical="top"/>
    </xf>
    <xf numFmtId="42" fontId="23" fillId="126" borderId="0" applyNumberFormat="0" applyFont="0" applyBorder="0" applyAlignment="0" applyProtection="0"/>
    <xf numFmtId="0" fontId="23" fillId="0" borderId="0"/>
    <xf numFmtId="0" fontId="148" fillId="0" borderId="0" applyFill="0" applyBorder="0" applyProtection="0">
      <alignment horizontal="left" vertical="top"/>
    </xf>
    <xf numFmtId="0" fontId="149" fillId="0" borderId="0" applyFill="0" applyBorder="0" applyAlignment="0" applyProtection="0"/>
    <xf numFmtId="0" fontId="36" fillId="0" borderId="73" applyNumberFormat="0" applyFill="0" applyAlignment="0" applyProtection="0"/>
    <xf numFmtId="0" fontId="36" fillId="0" borderId="73" applyNumberFormat="0" applyFill="0" applyAlignment="0" applyProtection="0"/>
    <xf numFmtId="3" fontId="124" fillId="0" borderId="43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201" fontId="80" fillId="0" borderId="0">
      <alignment horizontal="left"/>
      <protection locked="0"/>
    </xf>
    <xf numFmtId="180" fontId="150" fillId="0" borderId="0"/>
    <xf numFmtId="38" fontId="23" fillId="54" borderId="0" applyNumberFormat="0" applyBorder="0" applyAlignment="0" applyProtection="0"/>
    <xf numFmtId="37" fontId="23" fillId="4" borderId="0" applyNumberFormat="0" applyBorder="0" applyAlignment="0" applyProtection="0"/>
    <xf numFmtId="37" fontId="23" fillId="0" borderId="0"/>
    <xf numFmtId="37" fontId="23" fillId="54" borderId="0" applyNumberFormat="0" applyBorder="0" applyAlignment="0" applyProtection="0"/>
    <xf numFmtId="3" fontId="151" fillId="0" borderId="68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6" fillId="0" borderId="69">
      <alignment horizontal="right"/>
    </xf>
    <xf numFmtId="37" fontId="23" fillId="0" borderId="0"/>
    <xf numFmtId="202" fontId="23" fillId="0" borderId="0"/>
    <xf numFmtId="37" fontId="23" fillId="0" borderId="0"/>
    <xf numFmtId="4" fontId="88" fillId="101" borderId="80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7" fontId="115" fillId="0" borderId="0"/>
    <xf numFmtId="0" fontId="152" fillId="0" borderId="0"/>
    <xf numFmtId="0" fontId="17" fillId="0" borderId="0"/>
    <xf numFmtId="37" fontId="115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7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88" fillId="101" borderId="80" applyNumberFormat="0" applyProtection="0">
      <alignment horizontal="right" vertical="center"/>
    </xf>
    <xf numFmtId="41" fontId="3" fillId="0" borderId="0" applyFont="0" applyFill="0" applyBorder="0" applyAlignment="0" applyProtection="0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8" fontId="3" fillId="0" borderId="74" applyFont="0" applyFill="0" applyBorder="0" applyProtection="0">
      <alignment horizontal="right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6" fontId="3" fillId="0" borderId="0">
      <protection locked="0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136" fillId="0" borderId="40">
      <alignment horizontal="right"/>
    </xf>
    <xf numFmtId="0" fontId="136" fillId="0" borderId="40">
      <alignment horizontal="left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81" fillId="0" borderId="40">
      <alignment horizontal="center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6" fontId="3" fillId="0" borderId="0">
      <protection locked="0"/>
    </xf>
    <xf numFmtId="44" fontId="3" fillId="0" borderId="0" applyFont="0" applyFill="0" applyBorder="0" applyAlignment="0" applyProtection="0"/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" fillId="0" borderId="0"/>
    <xf numFmtId="189" fontId="145" fillId="0" borderId="42" applyBorder="0" applyProtection="0">
      <alignment horizontal="right" vertical="center"/>
    </xf>
    <xf numFmtId="0" fontId="146" fillId="125" borderId="42" applyBorder="0" applyProtection="0">
      <alignment horizontal="centerContinuous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0" fontId="136" fillId="0" borderId="40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3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78" fillId="79" borderId="76" applyNumberFormat="0" applyAlignment="0" applyProtection="0"/>
    <xf numFmtId="0" fontId="78" fillId="79" borderId="76" applyNumberFormat="0" applyAlignment="0" applyProtection="0"/>
    <xf numFmtId="4" fontId="33" fillId="54" borderId="80" applyNumberFormat="0" applyProtection="0">
      <alignment vertical="center"/>
    </xf>
    <xf numFmtId="4" fontId="40" fillId="54" borderId="76" applyNumberFormat="0" applyProtection="0">
      <alignment vertical="center"/>
    </xf>
    <xf numFmtId="4" fontId="40" fillId="54" borderId="76" applyNumberFormat="0" applyProtection="0">
      <alignment vertical="center"/>
    </xf>
    <xf numFmtId="4" fontId="82" fillId="54" borderId="76" applyNumberFormat="0" applyProtection="0">
      <alignment vertical="center"/>
    </xf>
    <xf numFmtId="4" fontId="34" fillId="54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57" borderId="76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36" fillId="99" borderId="76" applyNumberFormat="0" applyProtection="0">
      <alignment horizontal="left" vertical="center" indent="1"/>
    </xf>
    <xf numFmtId="4" fontId="36" fillId="98" borderId="59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72" borderId="76" applyNumberFormat="0" applyProtection="0">
      <alignment vertical="center"/>
    </xf>
    <xf numFmtId="4" fontId="40" fillId="72" borderId="76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82" fillId="72" borderId="76" applyNumberFormat="0" applyProtection="0">
      <alignment vertical="center"/>
    </xf>
    <xf numFmtId="4" fontId="83" fillId="72" borderId="83" applyNumberFormat="0" applyProtection="0">
      <alignment vertical="center"/>
    </xf>
    <xf numFmtId="4" fontId="41" fillId="69" borderId="80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33" fillId="66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85" fillId="102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5" fillId="68" borderId="82" applyNumberFormat="0" applyProtection="0">
      <alignment horizontal="left" vertical="center" indent="1"/>
    </xf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4" fontId="88" fillId="100" borderId="76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84" borderId="76" applyNumberFormat="0" applyProtection="0">
      <alignment horizontal="left" vertical="center" indent="1"/>
    </xf>
    <xf numFmtId="4" fontId="40" fillId="56" borderId="76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3" fillId="83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22" fillId="0" borderId="0"/>
    <xf numFmtId="43" fontId="22" fillId="0" borderId="0" applyFont="0" applyFill="0" applyBorder="0" applyAlignment="0" applyProtection="0"/>
    <xf numFmtId="4" fontId="36" fillId="82" borderId="80" applyNumberForma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4" fontId="40" fillId="88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40" fillId="108" borderId="86" applyNumberFormat="0" applyFont="0" applyAlignment="0" applyProtection="0"/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2" fillId="0" borderId="0"/>
    <xf numFmtId="0" fontId="2" fillId="0" borderId="0"/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86" borderId="28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40" fillId="54" borderId="76" applyNumberFormat="0" applyProtection="0">
      <alignment vertical="center"/>
    </xf>
    <xf numFmtId="4" fontId="82" fillId="54" borderId="76" applyNumberFormat="0" applyProtection="0">
      <alignment vertical="center"/>
    </xf>
    <xf numFmtId="4" fontId="40" fillId="88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40" fillId="54" borderId="76" applyNumberFormat="0" applyProtection="0">
      <alignment vertical="center"/>
    </xf>
    <xf numFmtId="0" fontId="23" fillId="105" borderId="28" applyNumberFormat="0" applyProtection="0">
      <alignment horizontal="left" vertical="center" indent="1"/>
    </xf>
    <xf numFmtId="0" fontId="122" fillId="120" borderId="56" applyNumberFormat="0" applyAlignment="0" applyProtection="0"/>
    <xf numFmtId="0" fontId="85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40" fillId="64" borderId="76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87" fillId="109" borderId="35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85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85" fillId="10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83" fillId="72" borderId="83" applyNumberFormat="0" applyProtection="0">
      <alignment vertical="center"/>
    </xf>
    <xf numFmtId="4" fontId="82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40" fillId="72" borderId="80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40" fillId="72" borderId="76" applyNumberFormat="0" applyProtection="0">
      <alignment vertical="center"/>
    </xf>
    <xf numFmtId="4" fontId="35" fillId="62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14" fillId="71" borderId="81" applyBorder="0"/>
    <xf numFmtId="4" fontId="35" fillId="69" borderId="80" applyNumberFormat="0" applyProtection="0">
      <alignment vertical="center"/>
    </xf>
    <xf numFmtId="4" fontId="40" fillId="100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73" borderId="83"/>
    <xf numFmtId="4" fontId="40" fillId="96" borderId="80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36" fillId="99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5" fillId="62" borderId="80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83" fillId="54" borderId="28" applyNumberFormat="0" applyProtection="0">
      <alignment vertical="center"/>
    </xf>
    <xf numFmtId="4" fontId="82" fillId="54" borderId="76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3" fillId="54" borderId="80" applyNumberFormat="0" applyProtection="0">
      <alignment vertical="center"/>
    </xf>
    <xf numFmtId="4" fontId="40" fillId="0" borderId="80" applyNumberFormat="0" applyProtection="0">
      <alignment horizontal="left" vertical="center" indent="1"/>
    </xf>
    <xf numFmtId="0" fontId="81" fillId="0" borderId="9">
      <alignment horizontal="center"/>
    </xf>
    <xf numFmtId="0" fontId="3" fillId="4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0" fontId="78" fillId="79" borderId="76" applyNumberFormat="0" applyAlignment="0" applyProtection="0"/>
    <xf numFmtId="0" fontId="78" fillId="79" borderId="76" applyNumberForma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73" borderId="83"/>
    <xf numFmtId="4" fontId="35" fillId="64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4" fillId="54" borderId="80" applyNumberFormat="0" applyProtection="0">
      <alignment vertical="center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78" fillId="79" borderId="76" applyNumberFormat="0" applyAlignment="0" applyProtection="0"/>
    <xf numFmtId="4" fontId="36" fillId="82" borderId="80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3" fillId="54" borderId="28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70" fillId="49" borderId="28" applyNumberFormat="0" applyAlignment="0" applyProtection="0"/>
    <xf numFmtId="0" fontId="70" fillId="49" borderId="28" applyNumberFormat="0" applyAlignment="0" applyProtection="0"/>
    <xf numFmtId="4" fontId="23" fillId="85" borderId="28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0" fontId="57" fillId="79" borderId="28" applyNumberFormat="0" applyAlignment="0" applyProtection="0"/>
    <xf numFmtId="0" fontId="57" fillId="79" borderId="28" applyNumberFormat="0" applyAlignment="0" applyProtection="0"/>
    <xf numFmtId="0" fontId="3" fillId="68" borderId="80" applyNumberFormat="0" applyProtection="0">
      <alignment horizontal="left" vertical="top" indent="1"/>
    </xf>
    <xf numFmtId="4" fontId="35" fillId="59" borderId="80" applyNumberFormat="0" applyProtection="0">
      <alignment horizontal="right" vertical="center"/>
    </xf>
    <xf numFmtId="0" fontId="23" fillId="48" borderId="28" applyNumberFormat="0" applyFont="0" applyAlignment="0" applyProtection="0"/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33" fillId="54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57" fillId="79" borderId="28" applyNumberFormat="0" applyAlignment="0" applyProtection="0"/>
    <xf numFmtId="4" fontId="36" fillId="82" borderId="80" applyNumberFormat="0" applyProtection="0">
      <alignment vertical="center"/>
    </xf>
    <xf numFmtId="4" fontId="88" fillId="100" borderId="76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61" borderId="76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40" fillId="0" borderId="76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23" fillId="48" borderId="28" applyNumberFormat="0" applyFont="0" applyAlignment="0" applyProtection="0"/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9" fontId="92" fillId="110" borderId="37"/>
    <xf numFmtId="4" fontId="89" fillId="70" borderId="28" applyNumberFormat="0" applyProtection="0">
      <alignment horizontal="right" vertical="center"/>
    </xf>
    <xf numFmtId="0" fontId="23" fillId="73" borderId="83"/>
    <xf numFmtId="0" fontId="23" fillId="73" borderId="83"/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127" fillId="0" borderId="49" applyFill="0" applyBorder="0" applyProtection="0">
      <alignment horizontal="left" vertical="top"/>
    </xf>
    <xf numFmtId="0" fontId="3" fillId="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14" fillId="71" borderId="81" applyBorder="0"/>
    <xf numFmtId="0" fontId="3" fillId="0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2" fillId="0" borderId="38" applyNumberFormat="0" applyFill="0" applyAlignment="0" applyProtection="0"/>
    <xf numFmtId="4" fontId="88" fillId="101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23" fillId="73" borderId="83"/>
    <xf numFmtId="0" fontId="23" fillId="70" borderId="60" applyNumberFormat="0">
      <protection locked="0"/>
    </xf>
    <xf numFmtId="4" fontId="23" fillId="0" borderId="28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85" fillId="108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32" fillId="0" borderId="38" applyNumberFormat="0" applyFill="0" applyAlignment="0" applyProtection="0"/>
    <xf numFmtId="4" fontId="23" fillId="89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55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4" fontId="35" fillId="69" borderId="80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35" fillId="69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0" fontId="70" fillId="49" borderId="28" applyNumberFormat="0" applyAlignment="0" applyProtection="0"/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40" fillId="97" borderId="76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88" borderId="8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0" fontId="23" fillId="73" borderId="83"/>
    <xf numFmtId="0" fontId="23" fillId="101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0" fontId="57" fillId="79" borderId="28" applyNumberFormat="0" applyAlignment="0" applyProtection="0"/>
    <xf numFmtId="4" fontId="40" fillId="100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88" borderId="35" applyNumberFormat="0" applyProtection="0">
      <alignment horizontal="right" vertical="center"/>
    </xf>
    <xf numFmtId="4" fontId="40" fillId="54" borderId="76" applyNumberFormat="0" applyProtection="0">
      <alignment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2" fillId="0" borderId="0"/>
    <xf numFmtId="0" fontId="3" fillId="0" borderId="0"/>
    <xf numFmtId="0" fontId="127" fillId="0" borderId="89" applyFill="0" applyBorder="0" applyProtection="0">
      <alignment horizontal="left" vertical="top"/>
    </xf>
    <xf numFmtId="0" fontId="53" fillId="32" borderId="0" applyNumberFormat="0" applyBorder="0" applyAlignment="0" applyProtection="0"/>
    <xf numFmtId="0" fontId="3" fillId="84" borderId="76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0" fillId="0" borderId="0"/>
    <xf numFmtId="0" fontId="2" fillId="0" borderId="0"/>
    <xf numFmtId="0" fontId="23" fillId="80" borderId="0"/>
    <xf numFmtId="0" fontId="23" fillId="8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7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73" borderId="83"/>
    <xf numFmtId="43" fontId="3" fillId="0" borderId="0" applyFont="0" applyFill="0" applyBorder="0" applyAlignment="0" applyProtection="0"/>
    <xf numFmtId="0" fontId="3" fillId="0" borderId="0"/>
    <xf numFmtId="0" fontId="3" fillId="106" borderId="76" applyNumberFormat="0" applyProtection="0">
      <alignment horizontal="left" vertical="center" indent="1"/>
    </xf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77" borderId="56" applyNumberFormat="0" applyAlignment="0" applyProtection="0"/>
    <xf numFmtId="0" fontId="59" fillId="77" borderId="56" applyNumberFormat="0" applyAlignment="0" applyProtection="0"/>
    <xf numFmtId="44" fontId="2" fillId="0" borderId="0" applyFont="0" applyFill="0" applyBorder="0" applyAlignment="0" applyProtection="0"/>
    <xf numFmtId="4" fontId="88" fillId="101" borderId="80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2" fillId="101" borderId="80" applyNumberFormat="0" applyProtection="0">
      <alignment horizontal="right" vertical="center"/>
    </xf>
    <xf numFmtId="4" fontId="35" fillId="54" borderId="8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2" fillId="72" borderId="80" applyNumberFormat="0" applyProtection="0">
      <alignment vertical="center"/>
    </xf>
    <xf numFmtId="0" fontId="23" fillId="73" borderId="83"/>
    <xf numFmtId="0" fontId="3" fillId="0" borderId="0"/>
    <xf numFmtId="0" fontId="23" fillId="107" borderId="28" applyNumberFormat="0" applyProtection="0">
      <alignment horizontal="left" vertical="center" indent="1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146" fillId="125" borderId="57" applyBorder="0" applyProtection="0">
      <alignment horizontal="centerContinuous" vertical="center"/>
    </xf>
    <xf numFmtId="0" fontId="3" fillId="55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0" borderId="0"/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53" fillId="28" borderId="0" applyNumberFormat="0" applyBorder="0" applyAlignment="0" applyProtection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80" borderId="0"/>
    <xf numFmtId="0" fontId="136" fillId="0" borderId="69">
      <alignment horizontal="right"/>
    </xf>
    <xf numFmtId="0" fontId="136" fillId="0" borderId="69">
      <alignment horizontal="left"/>
    </xf>
    <xf numFmtId="0" fontId="81" fillId="0" borderId="69">
      <alignment horizontal="center"/>
    </xf>
    <xf numFmtId="9" fontId="3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4" fontId="83" fillId="72" borderId="83" applyNumberFormat="0" applyProtection="0">
      <alignment vertical="center"/>
    </xf>
    <xf numFmtId="4" fontId="33" fillId="65" borderId="59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189" fontId="145" fillId="0" borderId="78" applyBorder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0" fontId="136" fillId="0" borderId="69">
      <alignment horizontal="right"/>
    </xf>
    <xf numFmtId="0" fontId="3" fillId="0" borderId="0"/>
    <xf numFmtId="4" fontId="45" fillId="68" borderId="82" applyNumberFormat="0" applyProtection="0">
      <alignment horizontal="left" vertical="center" indent="1"/>
    </xf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0" fontId="23" fillId="73" borderId="83"/>
    <xf numFmtId="4" fontId="88" fillId="100" borderId="76" applyNumberFormat="0" applyProtection="0">
      <alignment horizontal="right" vertical="center"/>
    </xf>
    <xf numFmtId="4" fontId="89" fillId="70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70" fillId="49" borderId="28" applyNumberFormat="0" applyAlignment="0" applyProtection="0"/>
    <xf numFmtId="4" fontId="23" fillId="83" borderId="28" applyNumberFormat="0" applyProtection="0">
      <alignment horizontal="left" vertical="center" indent="1"/>
    </xf>
    <xf numFmtId="49" fontId="92" fillId="110" borderId="37"/>
    <xf numFmtId="0" fontId="3" fillId="69" borderId="80" applyNumberFormat="0" applyProtection="0">
      <alignment horizontal="left" vertical="center" indent="1"/>
    </xf>
    <xf numFmtId="0" fontId="90" fillId="67" borderId="37">
      <protection locked="0"/>
    </xf>
    <xf numFmtId="0" fontId="23" fillId="102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4" fontId="35" fillId="69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3" fillId="65" borderId="59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4" fontId="40" fillId="103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0" fontId="23" fillId="104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35" fillId="63" borderId="8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0" fontId="70" fillId="49" borderId="28" applyNumberFormat="0" applyAlignment="0" applyProtection="0"/>
    <xf numFmtId="4" fontId="23" fillId="86" borderId="28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0" fontId="90" fillId="67" borderId="37">
      <protection locked="0"/>
    </xf>
    <xf numFmtId="0" fontId="57" fillId="79" borderId="28" applyNumberFormat="0" applyAlignment="0" applyProtection="0"/>
    <xf numFmtId="0" fontId="23" fillId="48" borderId="28" applyNumberFormat="0" applyFon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23" fillId="73" borderId="83"/>
    <xf numFmtId="0" fontId="23" fillId="73" borderId="83"/>
    <xf numFmtId="4" fontId="45" fillId="68" borderId="82" applyNumberFormat="0" applyProtection="0">
      <alignment horizontal="left" vertical="center" indent="1"/>
    </xf>
    <xf numFmtId="4" fontId="83" fillId="67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72" borderId="76" applyNumberFormat="0" applyProtection="0">
      <alignment vertical="center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5" borderId="28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1" borderId="80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23" fillId="86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23" fillId="73" borderId="83"/>
    <xf numFmtId="4" fontId="23" fillId="92" borderId="28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9" fontId="92" fillId="110" borderId="37"/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146" fillId="125" borderId="78" applyBorder="0" applyProtection="0">
      <alignment horizontal="centerContinuous" vertical="center"/>
    </xf>
    <xf numFmtId="0" fontId="23" fillId="101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5" fillId="57" borderId="80" applyNumberFormat="0" applyProtection="0">
      <alignment horizontal="right" vertical="center"/>
    </xf>
    <xf numFmtId="4" fontId="33" fillId="54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122" fillId="120" borderId="56" applyNumberFormat="0" applyAlignment="0" applyProtection="0"/>
    <xf numFmtId="4" fontId="40" fillId="72" borderId="80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23" fillId="48" borderId="28" applyNumberFormat="0" applyFont="0" applyAlignment="0" applyProtection="0"/>
    <xf numFmtId="4" fontId="85" fillId="108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3" fontId="2" fillId="0" borderId="0" applyFont="0" applyFill="0" applyBorder="0" applyAlignment="0" applyProtection="0"/>
    <xf numFmtId="0" fontId="90" fillId="67" borderId="37">
      <protection locked="0"/>
    </xf>
    <xf numFmtId="0" fontId="23" fillId="73" borderId="83"/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85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83" fillId="72" borderId="83" applyNumberFormat="0" applyProtection="0">
      <alignment vertical="center"/>
    </xf>
    <xf numFmtId="4" fontId="82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40" fillId="72" borderId="80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76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3" fillId="84" borderId="76" applyNumberFormat="0" applyProtection="0">
      <alignment horizontal="left" vertical="center" indent="1"/>
    </xf>
    <xf numFmtId="0" fontId="32" fillId="0" borderId="38" applyNumberFormat="0" applyFill="0" applyAlignment="0" applyProtection="0"/>
    <xf numFmtId="4" fontId="35" fillId="57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90" borderId="28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57" borderId="76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70" fillId="49" borderId="28" applyNumberFormat="0" applyAlignment="0" applyProtection="0"/>
    <xf numFmtId="0" fontId="70" fillId="49" borderId="28" applyNumberFormat="0" applyAlignment="0" applyProtection="0"/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5" fillId="56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59" fillId="77" borderId="56" applyNumberFormat="0" applyAlignment="0" applyProtection="0"/>
    <xf numFmtId="0" fontId="59" fillId="77" borderId="56" applyNumberFormat="0" applyAlignment="0" applyProtection="0"/>
    <xf numFmtId="4" fontId="34" fillId="54" borderId="80" applyNumberFormat="0" applyProtection="0">
      <alignment vertical="center"/>
    </xf>
    <xf numFmtId="0" fontId="57" fillId="79" borderId="28" applyNumberFormat="0" applyAlignment="0" applyProtection="0"/>
    <xf numFmtId="0" fontId="57" fillId="79" borderId="28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0" fillId="57" borderId="76" applyNumberFormat="0" applyProtection="0">
      <alignment horizontal="right" vertical="center"/>
    </xf>
    <xf numFmtId="0" fontId="23" fillId="48" borderId="28" applyNumberFormat="0" applyFont="0" applyAlignment="0" applyProtection="0"/>
    <xf numFmtId="4" fontId="33" fillId="54" borderId="80" applyNumberFormat="0" applyProtection="0">
      <alignment vertical="center"/>
    </xf>
    <xf numFmtId="4" fontId="23" fillId="82" borderId="28" applyNumberFormat="0" applyProtection="0">
      <alignment vertical="center"/>
    </xf>
    <xf numFmtId="4" fontId="83" fillId="54" borderId="28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83" borderId="28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40" fillId="88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23" fillId="70" borderId="60" applyNumberFormat="0">
      <protection locked="0"/>
    </xf>
    <xf numFmtId="0" fontId="3" fillId="55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35" fillId="69" borderId="80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4" fontId="40" fillId="102" borderId="80" applyNumberFormat="0" applyProtection="0">
      <alignment horizontal="left" vertical="center" indent="1"/>
    </xf>
    <xf numFmtId="0" fontId="23" fillId="73" borderId="83"/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40" fillId="72" borderId="76" applyNumberFormat="0" applyProtection="0">
      <alignment vertical="center"/>
    </xf>
    <xf numFmtId="4" fontId="82" fillId="72" borderId="76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73" borderId="83"/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6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8" fontId="3" fillId="0" borderId="74" applyFont="0" applyFill="0" applyBorder="0" applyProtection="0">
      <alignment horizontal="right"/>
    </xf>
    <xf numFmtId="0" fontId="3" fillId="84" borderId="76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6" fillId="82" borderId="80" applyNumberFormat="0" applyProtection="0">
      <alignment vertical="center"/>
    </xf>
    <xf numFmtId="4" fontId="23" fillId="9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33" fillId="54" borderId="80" applyNumberFormat="0" applyProtection="0">
      <alignment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3" borderId="83"/>
    <xf numFmtId="0" fontId="3" fillId="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40" fillId="63" borderId="76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4" fontId="35" fillId="69" borderId="80" applyNumberFormat="0" applyProtection="0">
      <alignment vertical="center"/>
    </xf>
    <xf numFmtId="0" fontId="23" fillId="102" borderId="80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121" fillId="104" borderId="85" applyNumberFormat="0" applyAlignment="0" applyProtection="0"/>
    <xf numFmtId="4" fontId="40" fillId="101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81" fillId="0" borderId="9">
      <alignment horizontal="center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54" borderId="76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73" borderId="83"/>
    <xf numFmtId="0" fontId="23" fillId="105" borderId="28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3" fillId="71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35" fillId="62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89" fillId="70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8" fillId="100" borderId="76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6" fillId="99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23" fillId="73" borderId="83"/>
    <xf numFmtId="4" fontId="40" fillId="97" borderId="76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73" borderId="83"/>
    <xf numFmtId="4" fontId="40" fillId="96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3" borderId="83"/>
    <xf numFmtId="4" fontId="40" fillId="97" borderId="76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23" fillId="73" borderId="83"/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23" fillId="73" borderId="83"/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45" fillId="68" borderId="82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32" fillId="0" borderId="38" applyNumberFormat="0" applyFill="0" applyAlignment="0" applyProtection="0"/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9" fontId="92" fillId="110" borderId="37"/>
    <xf numFmtId="0" fontId="3" fillId="55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0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59" fillId="77" borderId="56" applyNumberFormat="0" applyAlignment="0" applyProtection="0"/>
    <xf numFmtId="0" fontId="59" fillId="77" borderId="56" applyNumberFormat="0" applyAlignment="0" applyProtection="0"/>
    <xf numFmtId="0" fontId="36" fillId="54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36" fillId="98" borderId="59" applyNumberFormat="0" applyProtection="0">
      <alignment horizontal="left" vertical="center" indent="1"/>
    </xf>
    <xf numFmtId="0" fontId="146" fillId="125" borderId="78" applyBorder="0" applyProtection="0">
      <alignment horizontal="centerContinuous" vertical="center"/>
    </xf>
    <xf numFmtId="0" fontId="23" fillId="102" borderId="80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36" fillId="99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94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35" fillId="64" borderId="80" applyNumberFormat="0" applyProtection="0">
      <alignment horizontal="right" vertical="center"/>
    </xf>
    <xf numFmtId="4" fontId="34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3" borderId="83"/>
    <xf numFmtId="0" fontId="23" fillId="107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0" fontId="23" fillId="10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23" fillId="104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4" fontId="40" fillId="93" borderId="76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4" fillId="54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3" fillId="0" borderId="76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49" fontId="92" fillId="110" borderId="37"/>
    <xf numFmtId="4" fontId="23" fillId="83" borderId="28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0" fontId="85" fillId="10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23" fillId="73" borderId="83"/>
    <xf numFmtId="0" fontId="23" fillId="70" borderId="60" applyNumberFormat="0">
      <protection locked="0"/>
    </xf>
    <xf numFmtId="4" fontId="23" fillId="102" borderId="35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10" fontId="23" fillId="72" borderId="83" applyNumberFormat="0" applyBorder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33" fillId="54" borderId="80" applyNumberFormat="0" applyProtection="0">
      <alignment vertical="center"/>
    </xf>
    <xf numFmtId="0" fontId="70" fillId="49" borderId="28" applyNumberFormat="0" applyAlignment="0" applyProtection="0"/>
    <xf numFmtId="4" fontId="36" fillId="54" borderId="80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4" fontId="40" fillId="72" borderId="76" applyNumberFormat="0" applyProtection="0">
      <alignment vertical="center"/>
    </xf>
    <xf numFmtId="4" fontId="40" fillId="102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66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23" fillId="73" borderId="83"/>
    <xf numFmtId="4" fontId="35" fillId="62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0" fontId="23" fillId="107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46" fillId="69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40" fillId="56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1" fillId="69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0" fontId="23" fillId="73" borderId="83"/>
    <xf numFmtId="4" fontId="23" fillId="90" borderId="28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73" borderId="83"/>
    <xf numFmtId="4" fontId="23" fillId="0" borderId="28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23" fillId="70" borderId="60" applyNumberFormat="0">
      <protection locked="0"/>
    </xf>
    <xf numFmtId="4" fontId="23" fillId="83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189" fontId="145" fillId="0" borderId="57" applyBorder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146" fillId="125" borderId="57" applyBorder="0" applyProtection="0">
      <alignment horizontal="centerContinuous" vertical="center"/>
    </xf>
    <xf numFmtId="0" fontId="127" fillId="0" borderId="49" applyFill="0" applyBorder="0" applyProtection="0">
      <alignment horizontal="left" vertical="top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0" fontId="3" fillId="68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23" fillId="85" borderId="28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87" fillId="109" borderId="35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78" fillId="79" borderId="76" applyNumberFormat="0" applyAlignment="0" applyProtection="0"/>
    <xf numFmtId="4" fontId="23" fillId="96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2" fillId="0" borderId="38" applyNumberFormat="0" applyFill="0" applyAlignment="0" applyProtection="0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136" fillId="0" borderId="9">
      <alignment horizontal="right"/>
    </xf>
    <xf numFmtId="0" fontId="136" fillId="0" borderId="9">
      <alignment horizontal="left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81" fillId="0" borderId="9">
      <alignment horizontal="center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40" fillId="95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3" fillId="68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23" fillId="107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0" fontId="136" fillId="0" borderId="9">
      <alignment horizontal="right"/>
    </xf>
    <xf numFmtId="4" fontId="35" fillId="64" borderId="80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61" borderId="76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90" fillId="67" borderId="37">
      <protection locked="0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194" fontId="124" fillId="0" borderId="47">
      <alignment horizontal="right"/>
    </xf>
    <xf numFmtId="0" fontId="40" fillId="68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58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9" fontId="92" fillId="110" borderId="37"/>
    <xf numFmtId="0" fontId="3" fillId="68" borderId="80" applyNumberFormat="0" applyProtection="0">
      <alignment horizontal="left" vertical="top" indent="1"/>
    </xf>
    <xf numFmtId="0" fontId="23" fillId="73" borderId="83"/>
    <xf numFmtId="4" fontId="40" fillId="85" borderId="80" applyNumberFormat="0" applyProtection="0">
      <alignment horizontal="right" vertical="center"/>
    </xf>
    <xf numFmtId="4" fontId="35" fillId="69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88" fillId="100" borderId="76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23" fillId="70" borderId="60" applyNumberFormat="0">
      <protection locked="0"/>
    </xf>
    <xf numFmtId="4" fontId="23" fillId="83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" fillId="0" borderId="0"/>
    <xf numFmtId="4" fontId="40" fillId="72" borderId="76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78" fillId="79" borderId="76" applyNumberFormat="0" applyAlignment="0" applyProtection="0"/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94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40" fillId="96" borderId="8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70" fillId="49" borderId="28" applyNumberFormat="0" applyAlignment="0" applyProtection="0"/>
    <xf numFmtId="4" fontId="40" fillId="103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49" fontId="92" fillId="110" borderId="37"/>
    <xf numFmtId="0" fontId="23" fillId="48" borderId="28" applyNumberFormat="0" applyFont="0" applyAlignment="0" applyProtection="0"/>
    <xf numFmtId="4" fontId="40" fillId="54" borderId="76" applyNumberFormat="0" applyProtection="0">
      <alignment vertical="center"/>
    </xf>
    <xf numFmtId="0" fontId="32" fillId="0" borderId="38" applyNumberFormat="0" applyFill="0" applyAlignment="0" applyProtection="0"/>
    <xf numFmtId="4" fontId="40" fillId="72" borderId="80" applyNumberFormat="0" applyProtection="0">
      <alignment vertical="center"/>
    </xf>
    <xf numFmtId="4" fontId="33" fillId="66" borderId="8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0" fontId="23" fillId="107" borderId="28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9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40" fillId="58" borderId="76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189" fontId="145" fillId="0" borderId="78" applyBorder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4" fontId="113" fillId="54" borderId="8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23" fillId="48" borderId="28" applyNumberFormat="0" applyFont="0" applyAlignment="0" applyProtection="0"/>
    <xf numFmtId="0" fontId="23" fillId="102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121" fillId="104" borderId="85" applyNumberFormat="0" applyAlignment="0" applyProtection="0"/>
    <xf numFmtId="4" fontId="113" fillId="54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10" fontId="23" fillId="72" borderId="83" applyNumberFormat="0" applyBorder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84" fillId="82" borderId="80" applyNumberFormat="0" applyProtection="0">
      <alignment horizontal="left" vertical="top" indent="1"/>
    </xf>
    <xf numFmtId="194" fontId="124" fillId="0" borderId="47">
      <alignment horizontal="right"/>
    </xf>
    <xf numFmtId="4" fontId="23" fillId="83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63" borderId="76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82" fillId="72" borderId="76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73" borderId="83"/>
    <xf numFmtId="0" fontId="23" fillId="48" borderId="28" applyNumberFormat="0" applyFont="0" applyAlignment="0" applyProtection="0"/>
    <xf numFmtId="4" fontId="23" fillId="82" borderId="28" applyNumberFormat="0" applyProtection="0">
      <alignment vertical="center"/>
    </xf>
    <xf numFmtId="4" fontId="23" fillId="88" borderId="3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55" borderId="80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35" fillId="56" borderId="80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23" fillId="89" borderId="28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89" borderId="28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6" applyNumberFormat="0" applyProtection="0">
      <alignment horizontal="left" vertical="center" indent="1"/>
    </xf>
    <xf numFmtId="0" fontId="70" fillId="49" borderId="28" applyNumberFormat="0" applyAlignment="0" applyProtection="0"/>
    <xf numFmtId="4" fontId="35" fillId="56" borderId="80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0" fontId="90" fillId="67" borderId="37">
      <protection locked="0"/>
    </xf>
    <xf numFmtId="4" fontId="23" fillId="95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88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center" indent="1"/>
    </xf>
    <xf numFmtId="4" fontId="40" fillId="54" borderId="76" applyNumberFormat="0" applyProtection="0">
      <alignment vertical="center"/>
    </xf>
    <xf numFmtId="4" fontId="45" fillId="68" borderId="82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3" fillId="54" borderId="28" applyNumberFormat="0" applyProtection="0">
      <alignment vertical="center"/>
    </xf>
    <xf numFmtId="4" fontId="23" fillId="102" borderId="28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23" fillId="70" borderId="60" applyNumberFormat="0">
      <protection locked="0"/>
    </xf>
    <xf numFmtId="4" fontId="85" fillId="108" borderId="80" applyNumberFormat="0" applyProtection="0">
      <alignment vertical="center"/>
    </xf>
    <xf numFmtId="4" fontId="23" fillId="86" borderId="28" applyNumberFormat="0" applyProtection="0">
      <alignment horizontal="right" vertical="center"/>
    </xf>
    <xf numFmtId="0" fontId="127" fillId="0" borderId="49" applyFill="0" applyBorder="0" applyProtection="0">
      <alignment horizontal="left" vertical="top"/>
    </xf>
    <xf numFmtId="4" fontId="40" fillId="58" borderId="76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4" fontId="23" fillId="85" borderId="28" applyNumberFormat="0" applyProtection="0">
      <alignment horizontal="right" vertical="center"/>
    </xf>
    <xf numFmtId="4" fontId="87" fillId="109" borderId="35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40" fillId="87" borderId="80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35" fillId="63" borderId="80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23" fillId="71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40" fillId="90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9" fontId="2" fillId="0" borderId="0" applyFont="0" applyFill="0" applyBorder="0" applyAlignment="0" applyProtection="0"/>
    <xf numFmtId="4" fontId="45" fillId="68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0" fontId="23" fillId="104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0" fontId="40" fillId="108" borderId="86" applyNumberFormat="0" applyFont="0" applyAlignment="0" applyProtection="0"/>
    <xf numFmtId="0" fontId="3" fillId="66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88" fillId="100" borderId="76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33" fillId="54" borderId="80" applyNumberFormat="0" applyProtection="0">
      <alignment vertical="center"/>
    </xf>
    <xf numFmtId="4" fontId="40" fillId="0" borderId="80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8" borderId="76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6" fillId="99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23" fillId="101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54" borderId="76" applyNumberFormat="0" applyProtection="0">
      <alignment vertical="center"/>
    </xf>
    <xf numFmtId="0" fontId="57" fillId="79" borderId="28" applyNumberFormat="0" applyAlignment="0" applyProtection="0"/>
    <xf numFmtId="4" fontId="23" fillId="102" borderId="35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98" borderId="35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23" fillId="73" borderId="83"/>
    <xf numFmtId="4" fontId="23" fillId="82" borderId="28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35" fillId="69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3" fillId="65" borderId="59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54" borderId="76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70" borderId="60" applyNumberFormat="0">
      <protection locked="0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88" fillId="100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0" fontId="146" fillId="125" borderId="57" applyBorder="0" applyProtection="0">
      <alignment horizontal="centerContinuous" vertical="center"/>
    </xf>
    <xf numFmtId="189" fontId="145" fillId="0" borderId="57" applyBorder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40" fillId="91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40" fillId="64" borderId="76" applyNumberFormat="0" applyProtection="0">
      <alignment horizontal="right" vertical="center"/>
    </xf>
    <xf numFmtId="4" fontId="85" fillId="104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57" fillId="79" borderId="28" applyNumberFormat="0" applyAlignment="0" applyProtection="0"/>
    <xf numFmtId="0" fontId="23" fillId="102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3" fillId="66" borderId="82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120" fillId="0" borderId="84" applyFill="0" applyProtection="0">
      <alignment horizontal="right"/>
    </xf>
    <xf numFmtId="4" fontId="23" fillId="94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87" fillId="109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45" fillId="68" borderId="82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23" fillId="73" borderId="83"/>
    <xf numFmtId="0" fontId="23" fillId="107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0" fontId="84" fillId="82" borderId="80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5" fillId="54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48" borderId="28" applyNumberFormat="0" applyFont="0" applyAlignment="0" applyProtection="0"/>
    <xf numFmtId="4" fontId="23" fillId="85" borderId="28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57" fillId="79" borderId="28" applyNumberFormat="0" applyAlignment="0" applyProtection="0"/>
    <xf numFmtId="0" fontId="3" fillId="55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35" fillId="69" borderId="80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78" fillId="79" borderId="76" applyNumberFormat="0" applyAlignment="0" applyProtection="0"/>
    <xf numFmtId="4" fontId="40" fillId="54" borderId="76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82" fillId="54" borderId="76" applyNumberFormat="0" applyProtection="0">
      <alignment vertical="center"/>
    </xf>
    <xf numFmtId="4" fontId="34" fillId="54" borderId="80" applyNumberFormat="0" applyProtection="0">
      <alignment vertical="center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5" fillId="56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36" fillId="98" borderId="59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194" fontId="124" fillId="0" borderId="47">
      <alignment horizontal="right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83" fillId="72" borderId="83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85" fillId="104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90" fillId="67" borderId="37">
      <protection locked="0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72" borderId="76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36" fillId="8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0" fontId="14" fillId="71" borderId="81" applyBorder="0"/>
    <xf numFmtId="4" fontId="41" fillId="69" borderId="80" applyNumberFormat="0" applyProtection="0">
      <alignment vertical="center"/>
    </xf>
    <xf numFmtId="4" fontId="23" fillId="101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4" fontId="35" fillId="60" borderId="80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23" fillId="73" borderId="83"/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3" fillId="54" borderId="80" applyNumberFormat="0" applyProtection="0">
      <alignment vertical="center"/>
    </xf>
    <xf numFmtId="4" fontId="23" fillId="95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33" fillId="65" borderId="59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35" fillId="5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23" fillId="70" borderId="60" applyNumberFormat="0">
      <protection locked="0"/>
    </xf>
    <xf numFmtId="0" fontId="3" fillId="84" borderId="76" applyNumberFormat="0" applyProtection="0">
      <alignment horizontal="left" vertical="center" indent="1"/>
    </xf>
    <xf numFmtId="0" fontId="121" fillId="104" borderId="85" applyNumberFormat="0" applyAlignment="0" applyProtection="0"/>
    <xf numFmtId="4" fontId="23" fillId="95" borderId="28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40" fillId="72" borderId="76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78" fillId="79" borderId="76" applyNumberFormat="0" applyAlignment="0" applyProtection="0"/>
    <xf numFmtId="4" fontId="23" fillId="88" borderId="3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140" fillId="104" borderId="76" applyNumberFormat="0" applyAlignment="0" applyProtection="0"/>
    <xf numFmtId="4" fontId="40" fillId="0" borderId="76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189" fontId="145" fillId="0" borderId="78" applyBorder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194" fontId="124" fillId="0" borderId="47">
      <alignment horizontal="right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8" fontId="3" fillId="0" borderId="74" applyFont="0" applyFill="0" applyBorder="0" applyProtection="0">
      <alignment horizontal="right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40" fillId="108" borderId="86" applyNumberFormat="0" applyFont="0" applyAlignment="0" applyProtection="0"/>
    <xf numFmtId="4" fontId="40" fillId="72" borderId="80" applyNumberFormat="0" applyProtection="0">
      <alignment horizontal="left" vertical="center" indent="1"/>
    </xf>
    <xf numFmtId="4" fontId="46" fillId="69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14" fillId="71" borderId="81" applyBorder="0"/>
    <xf numFmtId="4" fontId="35" fillId="6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35" fillId="61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35" fillId="58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0" fontId="85" fillId="108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40" fillId="68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0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1" fillId="69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46" fillId="69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0" fontId="49" fillId="0" borderId="61" applyNumberFormat="0" applyFill="0" applyProtection="0">
      <alignment horizontal="center"/>
    </xf>
    <xf numFmtId="4" fontId="23" fillId="90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23" fillId="70" borderId="60" applyNumberFormat="0">
      <protection locked="0"/>
    </xf>
    <xf numFmtId="4" fontId="40" fillId="103" borderId="76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0" fontId="68" fillId="0" borderId="32" applyNumberFormat="0" applyFill="0" applyAlignment="0" applyProtection="0"/>
    <xf numFmtId="4" fontId="40" fillId="54" borderId="76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23" fillId="96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6" fillId="54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83" fillId="67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78" fillId="79" borderId="76" applyNumberFormat="0" applyAlignment="0" applyProtection="0"/>
    <xf numFmtId="4" fontId="36" fillId="82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0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0" borderId="76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0" fontId="127" fillId="0" borderId="49" applyFill="0" applyBorder="0" applyProtection="0">
      <alignment horizontal="left" vertical="top"/>
    </xf>
    <xf numFmtId="3" fontId="124" fillId="0" borderId="79"/>
    <xf numFmtId="0" fontId="23" fillId="101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135" fillId="116" borderId="85" applyNumberFormat="0" applyAlignment="0" applyProtection="0"/>
    <xf numFmtId="4" fontId="89" fillId="70" borderId="28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100" borderId="3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0" fontId="90" fillId="67" borderId="37">
      <protection locked="0"/>
    </xf>
    <xf numFmtId="49" fontId="92" fillId="110" borderId="37"/>
    <xf numFmtId="0" fontId="40" fillId="68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4" fontId="35" fillId="61" borderId="80" applyNumberFormat="0" applyProtection="0">
      <alignment horizontal="right" vertical="center"/>
    </xf>
    <xf numFmtId="0" fontId="23" fillId="73" borderId="83"/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23" fillId="73" borderId="83"/>
    <xf numFmtId="4" fontId="113" fillId="54" borderId="80" applyNumberFormat="0" applyProtection="0">
      <alignment vertical="center"/>
    </xf>
    <xf numFmtId="4" fontId="40" fillId="94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57" fillId="79" borderId="28" applyNumberFormat="0" applyAlignment="0" applyProtection="0"/>
    <xf numFmtId="4" fontId="23" fillId="90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3" fillId="55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70" borderId="60" applyNumberFormat="0">
      <protection locked="0"/>
    </xf>
    <xf numFmtId="4" fontId="33" fillId="66" borderId="82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23" fillId="73" borderId="83"/>
    <xf numFmtId="4" fontId="23" fillId="102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68" fillId="0" borderId="32" applyNumberFormat="0" applyFill="0" applyAlignment="0" applyProtection="0"/>
    <xf numFmtId="4" fontId="40" fillId="103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6" fillId="99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36" fillId="98" borderId="59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23" fillId="71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64" borderId="76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" fillId="0" borderId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35" fillId="5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23" fillId="73" borderId="83"/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72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4" fontId="40" fillId="58" borderId="76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23" fillId="86" borderId="28" applyNumberFormat="0" applyProtection="0">
      <alignment horizontal="right" vertical="center"/>
    </xf>
    <xf numFmtId="0" fontId="23" fillId="48" borderId="28" applyNumberFormat="0" applyFont="0" applyAlignment="0" applyProtection="0"/>
    <xf numFmtId="4" fontId="40" fillId="85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40" fillId="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48" borderId="28" applyNumberFormat="0" applyFont="0" applyAlignment="0" applyProtection="0"/>
    <xf numFmtId="4" fontId="23" fillId="5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2" fillId="0" borderId="38" applyNumberFormat="0" applyFill="0" applyAlignment="0" applyProtection="0"/>
    <xf numFmtId="0" fontId="23" fillId="104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89" borderId="28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85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23" fillId="73" borderId="83"/>
    <xf numFmtId="0" fontId="40" fillId="68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35" fillId="54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23" fillId="102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35" fillId="57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89" fillId="70" borderId="28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23" fillId="73" borderId="83"/>
    <xf numFmtId="0" fontId="23" fillId="101" borderId="28" applyNumberFormat="0" applyProtection="0">
      <alignment horizontal="left" vertical="center" indent="1"/>
    </xf>
    <xf numFmtId="4" fontId="40" fillId="100" borderId="36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97" borderId="76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23" fillId="73" borderId="83"/>
    <xf numFmtId="4" fontId="23" fillId="101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35" fillId="56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194" fontId="124" fillId="0" borderId="47">
      <alignment horizontal="right"/>
    </xf>
    <xf numFmtId="4" fontId="40" fillId="88" borderId="80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3" fillId="107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68" fillId="0" borderId="32" applyNumberFormat="0" applyFill="0" applyAlignment="0" applyProtection="0"/>
    <xf numFmtId="0" fontId="40" fillId="68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4" fontId="82" fillId="100" borderId="76" applyNumberFormat="0" applyProtection="0">
      <alignment horizontal="right" vertical="center"/>
    </xf>
    <xf numFmtId="0" fontId="23" fillId="70" borderId="60" applyNumberFormat="0">
      <protection locked="0"/>
    </xf>
    <xf numFmtId="0" fontId="23" fillId="101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70" fillId="49" borderId="28" applyNumberFormat="0" applyAlignment="0" applyProtection="0"/>
    <xf numFmtId="0" fontId="23" fillId="70" borderId="60" applyNumberFormat="0">
      <protection locked="0"/>
    </xf>
    <xf numFmtId="0" fontId="23" fillId="70" borderId="60" applyNumberFormat="0">
      <protection locked="0"/>
    </xf>
    <xf numFmtId="0" fontId="57" fillId="79" borderId="28" applyNumberFormat="0" applyAlignment="0" applyProtection="0"/>
    <xf numFmtId="0" fontId="23" fillId="104" borderId="28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0" borderId="28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4" fontId="40" fillId="54" borderId="76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4" fontId="36" fillId="82" borderId="80" applyNumberFormat="0" applyProtection="0">
      <alignment vertical="center"/>
    </xf>
    <xf numFmtId="0" fontId="40" fillId="108" borderId="86" applyNumberFormat="0" applyFont="0" applyAlignment="0" applyProtection="0"/>
    <xf numFmtId="0" fontId="85" fillId="102" borderId="80" applyNumberFormat="0" applyProtection="0">
      <alignment horizontal="left" vertical="top" indent="1"/>
    </xf>
    <xf numFmtId="4" fontId="40" fillId="0" borderId="80" applyNumberFormat="0" applyProtection="0">
      <alignment horizontal="left" vertical="center" indent="1"/>
    </xf>
    <xf numFmtId="0" fontId="3" fillId="0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4" fontId="41" fillId="69" borderId="80" applyNumberFormat="0" applyProtection="0">
      <alignment vertical="center"/>
    </xf>
    <xf numFmtId="4" fontId="46" fillId="69" borderId="8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35" fillId="59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83" fillId="67" borderId="28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0" fontId="23" fillId="48" borderId="28" applyNumberFormat="0" applyFont="0" applyAlignment="0" applyProtection="0"/>
    <xf numFmtId="4" fontId="40" fillId="88" borderId="80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82" fillId="100" borderId="76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35" fillId="5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4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88" borderId="80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23" fillId="70" borderId="60" applyNumberFormat="0">
      <protection locked="0"/>
    </xf>
    <xf numFmtId="0" fontId="3" fillId="55" borderId="8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40" fillId="56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0" fontId="23" fillId="70" borderId="60" applyNumberFormat="0">
      <protection locked="0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0" fontId="84" fillId="82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40" fillId="72" borderId="76" applyNumberFormat="0" applyProtection="0">
      <alignment vertical="center"/>
    </xf>
    <xf numFmtId="4" fontId="36" fillId="82" borderId="80" applyNumberFormat="0" applyProtection="0">
      <alignment vertical="center"/>
    </xf>
    <xf numFmtId="0" fontId="14" fillId="71" borderId="81" applyBorder="0"/>
    <xf numFmtId="0" fontId="23" fillId="107" borderId="28" applyNumberFormat="0" applyProtection="0">
      <alignment horizontal="left" vertical="center" indent="1"/>
    </xf>
    <xf numFmtId="4" fontId="35" fillId="69" borderId="8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8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23" fillId="107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23" fillId="54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4" fontId="2" fillId="0" borderId="0" applyFont="0" applyFill="0" applyBorder="0" applyAlignment="0" applyProtection="0"/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4" fontId="83" fillId="72" borderId="83" applyNumberFormat="0" applyProtection="0">
      <alignment vertical="center"/>
    </xf>
    <xf numFmtId="4" fontId="33" fillId="66" borderId="80" applyNumberFormat="0" applyProtection="0">
      <alignment horizontal="left" vertical="center" indent="1"/>
    </xf>
    <xf numFmtId="4" fontId="35" fillId="6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35" fillId="64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35" fillId="69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23" fillId="73" borderId="83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0" fontId="135" fillId="116" borderId="85" applyNumberFormat="0" applyAlignment="0" applyProtection="0"/>
    <xf numFmtId="4" fontId="23" fillId="94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23" fillId="70" borderId="60" applyNumberFormat="0">
      <protection locked="0"/>
    </xf>
    <xf numFmtId="4" fontId="41" fillId="69" borderId="80" applyNumberFormat="0" applyProtection="0">
      <alignment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23" fillId="73" borderId="83"/>
    <xf numFmtId="0" fontId="36" fillId="54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" fillId="0" borderId="0"/>
    <xf numFmtId="0" fontId="36" fillId="0" borderId="77" applyNumberFormat="0" applyFill="0" applyAlignment="0" applyProtection="0"/>
    <xf numFmtId="4" fontId="23" fillId="90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23" fillId="48" borderId="28" applyNumberFormat="0" applyFont="0" applyAlignment="0" applyProtection="0"/>
    <xf numFmtId="4" fontId="36" fillId="54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102" borderId="35" applyNumberFormat="0" applyProtection="0">
      <alignment horizontal="left" vertical="center" indent="1"/>
    </xf>
    <xf numFmtId="0" fontId="23" fillId="48" borderId="28" applyNumberFormat="0" applyFont="0" applyAlignment="0" applyProtection="0"/>
    <xf numFmtId="4" fontId="23" fillId="54" borderId="28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83" fillId="72" borderId="83" applyNumberFormat="0" applyProtection="0">
      <alignment vertical="center"/>
    </xf>
    <xf numFmtId="4" fontId="40" fillId="72" borderId="76" applyNumberFormat="0" applyProtection="0">
      <alignment vertical="center"/>
    </xf>
    <xf numFmtId="0" fontId="23" fillId="101" borderId="2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23" fillId="101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23" fillId="104" borderId="28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35" fillId="60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34" fillId="54" borderId="80" applyNumberFormat="0" applyProtection="0">
      <alignment vertical="center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33" fillId="66" borderId="80" applyNumberFormat="0" applyProtection="0">
      <alignment horizontal="left" vertical="center" indent="1"/>
    </xf>
    <xf numFmtId="0" fontId="85" fillId="102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87" fillId="109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90" fillId="67" borderId="37">
      <protection locked="0"/>
    </xf>
    <xf numFmtId="4" fontId="33" fillId="66" borderId="80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23" fillId="105" borderId="28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23" fillId="54" borderId="28" applyNumberFormat="0" applyProtection="0">
      <alignment horizontal="left" vertical="center" indent="1"/>
    </xf>
    <xf numFmtId="4" fontId="45" fillId="68" borderId="82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68" fillId="0" borderId="32" applyNumberFormat="0" applyFill="0" applyAlignment="0" applyProtection="0"/>
    <xf numFmtId="0" fontId="70" fillId="49" borderId="28" applyNumberFormat="0" applyAlignment="0" applyProtection="0"/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87" borderId="80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88" borderId="35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6" fillId="54" borderId="80" applyNumberFormat="0" applyProtection="0">
      <alignment horizontal="left" vertical="top" indent="1"/>
    </xf>
    <xf numFmtId="4" fontId="23" fillId="86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23" fillId="73" borderId="83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10" fontId="23" fillId="72" borderId="83" applyNumberFormat="0" applyBorder="0" applyAlignment="0" applyProtection="0"/>
    <xf numFmtId="4" fontId="23" fillId="83" borderId="28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40" fillId="72" borderId="80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4" fontId="23" fillId="82" borderId="28" applyNumberFormat="0" applyProtection="0">
      <alignment vertical="center"/>
    </xf>
    <xf numFmtId="0" fontId="3" fillId="103" borderId="76" applyNumberFormat="0" applyProtection="0">
      <alignment horizontal="left" vertical="center" indent="1"/>
    </xf>
    <xf numFmtId="4" fontId="23" fillId="86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3" fillId="85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23" fillId="71" borderId="80" applyNumberFormat="0" applyProtection="0">
      <alignment horizontal="left" vertical="top" indent="1"/>
    </xf>
    <xf numFmtId="4" fontId="23" fillId="101" borderId="35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36" fillId="98" borderId="59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97" borderId="76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40" fillId="97" borderId="76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36" fillId="99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7" fillId="109" borderId="35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59" fillId="77" borderId="56" applyNumberFormat="0" applyAlignment="0" applyProtection="0"/>
    <xf numFmtId="4" fontId="23" fillId="95" borderId="28" applyNumberFormat="0" applyProtection="0">
      <alignment horizontal="right" vertical="center"/>
    </xf>
    <xf numFmtId="0" fontId="59" fillId="77" borderId="56" applyNumberFormat="0" applyAlignment="0" applyProtection="0"/>
    <xf numFmtId="0" fontId="3" fillId="84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4" fontId="23" fillId="83" borderId="28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23" fillId="73" borderId="83"/>
    <xf numFmtId="4" fontId="40" fillId="102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40" fillId="100" borderId="76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3" fillId="106" borderId="76" applyNumberFormat="0" applyProtection="0">
      <alignment horizontal="left" vertical="center" indent="1"/>
    </xf>
    <xf numFmtId="4" fontId="40" fillId="97" borderId="76" applyNumberFormat="0" applyProtection="0">
      <alignment horizontal="right" vertical="center"/>
    </xf>
    <xf numFmtId="4" fontId="40" fillId="100" borderId="76" applyNumberFormat="0" applyProtection="0">
      <alignment horizontal="left" vertical="center" indent="1"/>
    </xf>
    <xf numFmtId="0" fontId="59" fillId="77" borderId="56" applyNumberFormat="0" applyAlignment="0" applyProtection="0"/>
    <xf numFmtId="0" fontId="59" fillId="77" borderId="56" applyNumberFormat="0" applyAlignment="0" applyProtection="0"/>
    <xf numFmtId="0" fontId="36" fillId="54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23" fillId="102" borderId="28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106" borderId="76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73" borderId="83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23" fillId="70" borderId="60" applyNumberFormat="0">
      <protection locked="0"/>
    </xf>
    <xf numFmtId="0" fontId="23" fillId="70" borderId="60" applyNumberFormat="0">
      <protection locked="0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49" fillId="0" borderId="61" applyNumberFormat="0" applyFill="0" applyProtection="0">
      <alignment horizontal="center"/>
    </xf>
    <xf numFmtId="4" fontId="40" fillId="10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98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5" borderId="28" applyNumberFormat="0" applyProtection="0">
      <alignment horizontal="right" vertical="center"/>
    </xf>
    <xf numFmtId="4" fontId="23" fillId="82" borderId="28" applyNumberFormat="0" applyProtection="0">
      <alignment vertical="center"/>
    </xf>
    <xf numFmtId="0" fontId="23" fillId="48" borderId="28" applyNumberFormat="0" applyFont="0" applyAlignment="0" applyProtection="0"/>
    <xf numFmtId="4" fontId="40" fillId="56" borderId="76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0" fontId="23" fillId="107" borderId="28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3" fillId="68" borderId="80" applyNumberFormat="0" applyProtection="0">
      <alignment horizontal="left" vertical="top" indent="1"/>
    </xf>
    <xf numFmtId="4" fontId="85" fillId="104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35" fillId="69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40" fillId="0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23" fillId="88" borderId="35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8" fontId="3" fillId="0" borderId="74" applyFont="0" applyFill="0" applyBorder="0" applyProtection="0">
      <alignment horizontal="right"/>
    </xf>
    <xf numFmtId="0" fontId="122" fillId="120" borderId="56" applyNumberFormat="0" applyAlignment="0" applyProtection="0"/>
    <xf numFmtId="0" fontId="122" fillId="120" borderId="56" applyNumberFormat="0" applyAlignment="0" applyProtection="0"/>
    <xf numFmtId="0" fontId="23" fillId="73" borderId="83"/>
    <xf numFmtId="0" fontId="40" fillId="68" borderId="80" applyNumberFormat="0" applyProtection="0">
      <alignment horizontal="left" vertical="top" indent="1"/>
    </xf>
    <xf numFmtId="0" fontId="23" fillId="73" borderId="83"/>
    <xf numFmtId="4" fontId="82" fillId="10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82" fillId="72" borderId="76" applyNumberFormat="0" applyProtection="0">
      <alignment vertical="center"/>
    </xf>
    <xf numFmtId="4" fontId="40" fillId="72" borderId="76" applyNumberFormat="0" applyProtection="0">
      <alignment vertical="center"/>
    </xf>
    <xf numFmtId="4" fontId="85" fillId="108" borderId="80" applyNumberFormat="0" applyProtection="0">
      <alignment vertical="center"/>
    </xf>
    <xf numFmtId="4" fontId="40" fillId="72" borderId="76" applyNumberFormat="0" applyProtection="0">
      <alignment vertical="center"/>
    </xf>
    <xf numFmtId="0" fontId="23" fillId="70" borderId="60" applyNumberFormat="0">
      <protection locked="0"/>
    </xf>
    <xf numFmtId="0" fontId="23" fillId="70" borderId="60" applyNumberFormat="0">
      <protection locked="0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5" borderId="28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3" fillId="71" borderId="35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4" fontId="23" fillId="85" borderId="28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0" fontId="84" fillId="82" borderId="80" applyNumberFormat="0" applyProtection="0">
      <alignment horizontal="left" vertical="top" indent="1"/>
    </xf>
    <xf numFmtId="4" fontId="40" fillId="54" borderId="76" applyNumberFormat="0" applyProtection="0">
      <alignment horizontal="left" vertical="center" indent="1"/>
    </xf>
    <xf numFmtId="10" fontId="23" fillId="72" borderId="83" applyNumberFormat="0" applyBorder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54" borderId="28" applyNumberFormat="0" applyProtection="0">
      <alignment horizontal="left" vertical="center" indent="1"/>
    </xf>
    <xf numFmtId="0" fontId="136" fillId="0" borderId="69">
      <alignment horizontal="right"/>
    </xf>
    <xf numFmtId="0" fontId="136" fillId="0" borderId="69">
      <alignment horizontal="left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83" fillId="54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28" applyNumberFormat="0" applyProtection="0">
      <alignment vertical="center"/>
    </xf>
    <xf numFmtId="0" fontId="78" fillId="79" borderId="76" applyNumberFormat="0" applyAlignment="0" applyProtection="0"/>
    <xf numFmtId="0" fontId="78" fillId="79" borderId="76" applyNumberForma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3" fillId="69" borderId="80" applyNumberFormat="0" applyProtection="0">
      <alignment horizontal="left" vertical="top" indent="1"/>
    </xf>
    <xf numFmtId="4" fontId="23" fillId="82" borderId="28" applyNumberFormat="0" applyProtection="0">
      <alignment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2" fillId="0" borderId="0"/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189" fontId="145" fillId="0" borderId="78" applyBorder="0" applyProtection="0">
      <alignment horizontal="right" vertical="center"/>
    </xf>
    <xf numFmtId="0" fontId="81" fillId="0" borderId="69">
      <alignment horizontal="center"/>
    </xf>
    <xf numFmtId="0" fontId="81" fillId="0" borderId="69">
      <alignment horizontal="center"/>
    </xf>
    <xf numFmtId="0" fontId="81" fillId="0" borderId="69">
      <alignment horizont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63" borderId="76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80" fillId="121" borderId="72" applyNumberFormat="0" applyFont="0" applyAlignment="0" applyProtection="0"/>
    <xf numFmtId="4" fontId="23" fillId="98" borderId="35" applyNumberFormat="0" applyProtection="0">
      <alignment horizontal="left" vertical="center" indent="1"/>
    </xf>
    <xf numFmtId="4" fontId="3" fillId="71" borderId="35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4" fontId="23" fillId="0" borderId="28" applyNumberFormat="0" applyProtection="0">
      <alignment horizontal="right"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0" fontId="23" fillId="101" borderId="80" applyNumberFormat="0" applyProtection="0">
      <alignment horizontal="left" vertical="top" indent="1"/>
    </xf>
    <xf numFmtId="0" fontId="59" fillId="77" borderId="56" applyNumberFormat="0" applyAlignment="0" applyProtection="0"/>
    <xf numFmtId="0" fontId="23" fillId="101" borderId="80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6" fillId="0" borderId="69">
      <alignment horizontal="right"/>
    </xf>
    <xf numFmtId="4" fontId="88" fillId="101" borderId="80" applyNumberFormat="0" applyProtection="0">
      <alignment horizontal="right" vertical="center"/>
    </xf>
    <xf numFmtId="0" fontId="23" fillId="73" borderId="83"/>
    <xf numFmtId="4" fontId="23" fillId="83" borderId="28" applyNumberFormat="0" applyProtection="0">
      <alignment horizontal="left" vertical="center" indent="1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85" fillId="104" borderId="80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4" fontId="23" fillId="82" borderId="28" applyNumberFormat="0" applyProtection="0">
      <alignment vertical="center"/>
    </xf>
    <xf numFmtId="0" fontId="23" fillId="73" borderId="83"/>
    <xf numFmtId="4" fontId="88" fillId="101" borderId="80" applyNumberFormat="0" applyProtection="0">
      <alignment horizontal="right" vertical="center"/>
    </xf>
    <xf numFmtId="0" fontId="23" fillId="73" borderId="83"/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8" fontId="3" fillId="0" borderId="74" applyFont="0" applyFill="0" applyBorder="0" applyProtection="0">
      <alignment horizontal="right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42" fillId="0" borderId="75" applyNumberFormat="0" applyFill="0" applyAlignment="0" applyProtection="0"/>
    <xf numFmtId="0" fontId="42" fillId="0" borderId="75" applyNumberFormat="0" applyFill="0" applyAlignment="0" applyProtection="0"/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4" fontId="23" fillId="94" borderId="28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0" fontId="23" fillId="73" borderId="83"/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4" fontId="23" fillId="9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3" fillId="0" borderId="76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4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4" fontId="40" fillId="100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8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40" fillId="103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103" borderId="7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102" borderId="35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6" borderId="28" applyNumberFormat="0" applyProtection="0">
      <alignment horizontal="right" vertical="center"/>
    </xf>
    <xf numFmtId="4" fontId="23" fillId="96" borderId="28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23" fillId="98" borderId="35" applyNumberFormat="0" applyProtection="0">
      <alignment horizontal="left" vertical="center" indent="1"/>
    </xf>
    <xf numFmtId="4" fontId="40" fillId="97" borderId="76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23" fillId="95" borderId="28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4" fontId="33" fillId="65" borderId="59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23" fillId="70" borderId="60" applyNumberFormat="0">
      <protection locked="0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120" fillId="0" borderId="84" applyFill="0" applyProtection="0">
      <alignment horizontal="right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121" fillId="104" borderId="85" applyNumberFormat="0" applyAlignment="0" applyProtection="0"/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35" fillId="54" borderId="80" applyNumberFormat="0" applyProtection="0">
      <alignment horizontal="left" vertical="center" indent="1"/>
    </xf>
    <xf numFmtId="0" fontId="121" fillId="104" borderId="85" applyNumberFormat="0" applyAlignment="0" applyProtection="0"/>
    <xf numFmtId="0" fontId="40" fillId="72" borderId="80" applyNumberFormat="0" applyProtection="0">
      <alignment horizontal="left" vertical="top" indent="1"/>
    </xf>
    <xf numFmtId="0" fontId="121" fillId="104" borderId="85" applyNumberFormat="0" applyAlignment="0" applyProtection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1" borderId="28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0" fontId="23" fillId="105" borderId="28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2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23" fillId="88" borderId="35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10" fontId="23" fillId="72" borderId="83" applyNumberFormat="0" applyBorder="0" applyAlignment="0" applyProtection="0"/>
    <xf numFmtId="4" fontId="36" fillId="8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0" fontId="120" fillId="0" borderId="84" applyFill="0" applyProtection="0">
      <alignment horizontal="right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8" fontId="3" fillId="0" borderId="74" applyFont="0" applyFill="0" applyBorder="0" applyProtection="0">
      <alignment horizontal="right"/>
    </xf>
    <xf numFmtId="0" fontId="32" fillId="0" borderId="38" applyNumberFormat="0" applyFill="0" applyAlignment="0" applyProtection="0"/>
    <xf numFmtId="4" fontId="89" fillId="70" borderId="28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33" fillId="66" borderId="80" applyNumberFormat="0" applyProtection="0">
      <alignment horizontal="left" vertical="center" indent="1"/>
    </xf>
    <xf numFmtId="4" fontId="41" fillId="69" borderId="80" applyNumberFormat="0" applyProtection="0">
      <alignment horizontal="right" vertical="center"/>
    </xf>
    <xf numFmtId="4" fontId="83" fillId="67" borderId="28" applyNumberFormat="0" applyProtection="0">
      <alignment horizontal="right" vertical="center"/>
    </xf>
    <xf numFmtId="4" fontId="82" fillId="100" borderId="76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4" fontId="40" fillId="72" borderId="76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76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82" fillId="72" borderId="76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76" applyNumberFormat="0" applyProtection="0">
      <alignment vertical="center"/>
    </xf>
    <xf numFmtId="4" fontId="88" fillId="101" borderId="80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23" fillId="107" borderId="80" applyNumberFormat="0" applyProtection="0">
      <alignment horizontal="left" vertical="top" indent="1"/>
    </xf>
    <xf numFmtId="0" fontId="23" fillId="107" borderId="28" applyNumberFormat="0" applyProtection="0">
      <alignment horizontal="left" vertical="center" indent="1"/>
    </xf>
    <xf numFmtId="0" fontId="23" fillId="107" borderId="28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0" fontId="23" fillId="105" borderId="28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0" fontId="23" fillId="104" borderId="28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4" fontId="35" fillId="66" borderId="80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4" fontId="23" fillId="102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102" borderId="28" applyNumberFormat="0" applyProtection="0">
      <alignment horizontal="right" vertical="center"/>
    </xf>
    <xf numFmtId="4" fontId="40" fillId="63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93" borderId="76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2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40" fillId="91" borderId="76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23" fillId="90" borderId="28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40" fillId="61" borderId="76" applyNumberFormat="0" applyProtection="0">
      <alignment horizontal="right" vertical="center"/>
    </xf>
    <xf numFmtId="4" fontId="23" fillId="89" borderId="28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40" fillId="56" borderId="76" applyNumberFormat="0" applyProtection="0">
      <alignment horizontal="right" vertical="center"/>
    </xf>
    <xf numFmtId="4" fontId="23" fillId="88" borderId="35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40" fillId="57" borderId="76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5" borderId="28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4" fontId="23" fillId="83" borderId="28" applyNumberFormat="0" applyProtection="0">
      <alignment horizontal="left" vertical="center" indent="1"/>
    </xf>
    <xf numFmtId="0" fontId="135" fillId="116" borderId="85" applyNumberFormat="0" applyAlignment="0" applyProtection="0"/>
    <xf numFmtId="0" fontId="135" fillId="116" borderId="85" applyNumberFormat="0" applyAlignment="0" applyProtection="0"/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194" fontId="124" fillId="0" borderId="47">
      <alignment horizontal="right"/>
    </xf>
    <xf numFmtId="4" fontId="23" fillId="54" borderId="28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83" fillId="54" borderId="28" applyNumberFormat="0" applyProtection="0">
      <alignment vertical="center"/>
    </xf>
    <xf numFmtId="4" fontId="23" fillId="82" borderId="28" applyNumberFormat="0" applyProtection="0">
      <alignment vertical="center"/>
    </xf>
    <xf numFmtId="4" fontId="40" fillId="54" borderId="76" applyNumberFormat="0" applyProtection="0">
      <alignment vertical="center"/>
    </xf>
    <xf numFmtId="4" fontId="23" fillId="82" borderId="28" applyNumberFormat="0" applyProtection="0">
      <alignment vertical="center"/>
    </xf>
    <xf numFmtId="0" fontId="36" fillId="54" borderId="80" applyNumberFormat="0" applyProtection="0">
      <alignment horizontal="left" vertical="top" indent="1"/>
    </xf>
    <xf numFmtId="4" fontId="35" fillId="58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0" fontId="78" fillId="79" borderId="76" applyNumberFormat="0" applyAlignment="0" applyProtection="0"/>
    <xf numFmtId="0" fontId="78" fillId="79" borderId="76" applyNumberFormat="0" applyAlignment="0" applyProtection="0"/>
    <xf numFmtId="4" fontId="36" fillId="54" borderId="80" applyNumberFormat="0" applyProtection="0">
      <alignment horizontal="left" vertical="center" indent="1"/>
    </xf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23" fillId="48" borderId="28" applyNumberFormat="0" applyFon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40" fillId="104" borderId="76" applyNumberFormat="0" applyAlignment="0" applyProtection="0"/>
    <xf numFmtId="0" fontId="140" fillId="104" borderId="76" applyNumberFormat="0" applyAlignment="0" applyProtection="0"/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2"/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5" borderId="28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90" fillId="67" borderId="37">
      <protection locked="0"/>
    </xf>
    <xf numFmtId="49" fontId="92" fillId="110" borderId="37"/>
    <xf numFmtId="0" fontId="127" fillId="0" borderId="49" applyFill="0" applyBorder="0" applyProtection="0">
      <alignment horizontal="left" vertical="top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3" fontId="124" fillId="0" borderId="79"/>
    <xf numFmtId="4" fontId="40" fillId="87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0" fontId="3" fillId="55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113" fillId="54" borderId="80" applyNumberFormat="0" applyProtection="0">
      <alignment vertical="center"/>
    </xf>
    <xf numFmtId="4" fontId="88" fillId="101" borderId="80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8" fillId="101" borderId="80" applyNumberFormat="0" applyProtection="0">
      <alignment horizontal="right" vertical="center"/>
    </xf>
    <xf numFmtId="0" fontId="85" fillId="102" borderId="80" applyNumberFormat="0" applyProtection="0">
      <alignment horizontal="left" vertical="top" indent="1"/>
    </xf>
    <xf numFmtId="4" fontId="23" fillId="0" borderId="28" applyNumberFormat="0" applyProtection="0">
      <alignment horizontal="right" vertical="center"/>
    </xf>
    <xf numFmtId="4" fontId="23" fillId="0" borderId="28" applyNumberFormat="0" applyProtection="0">
      <alignment horizontal="right" vertical="center"/>
    </xf>
    <xf numFmtId="0" fontId="85" fillId="108" borderId="80" applyNumberFormat="0" applyProtection="0">
      <alignment horizontal="left" vertical="top" indent="1"/>
    </xf>
    <xf numFmtId="0" fontId="23" fillId="107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6" fillId="69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1" fillId="69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1" fillId="69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23" fillId="92" borderId="28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58" borderId="76" applyNumberFormat="0" applyProtection="0">
      <alignment horizontal="right" vertical="center"/>
    </xf>
    <xf numFmtId="4" fontId="23" fillId="86" borderId="28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23" fillId="54" borderId="28" applyNumberFormat="0" applyProtection="0">
      <alignment horizontal="left" vertical="center" indent="1"/>
    </xf>
    <xf numFmtId="4" fontId="23" fillId="54" borderId="28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4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0" fillId="63" borderId="76" applyNumberFormat="0" applyProtection="0">
      <alignment horizontal="right" vertical="center"/>
    </xf>
    <xf numFmtId="0" fontId="40" fillId="108" borderId="86" applyNumberFormat="0" applyFont="0" applyAlignment="0" applyProtection="0"/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0" fontId="135" fillId="116" borderId="85" applyNumberFormat="0" applyAlignment="0" applyProtection="0"/>
    <xf numFmtId="4" fontId="40" fillId="54" borderId="76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4" fontId="40" fillId="93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0" fontId="121" fillId="104" borderId="85" applyNumberFormat="0" applyAlignment="0" applyProtection="0"/>
    <xf numFmtId="0" fontId="121" fillId="104" borderId="85" applyNumberFormat="0" applyAlignment="0" applyProtection="0"/>
    <xf numFmtId="0" fontId="120" fillId="0" borderId="84" applyFill="0" applyProtection="0">
      <alignment horizontal="right"/>
    </xf>
    <xf numFmtId="4" fontId="23" fillId="94" borderId="28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23" fillId="94" borderId="28" applyNumberFormat="0" applyProtection="0">
      <alignment horizontal="right" vertical="center"/>
    </xf>
    <xf numFmtId="4" fontId="46" fillId="69" borderId="80" applyNumberFormat="0" applyProtection="0">
      <alignment horizontal="right" vertical="center"/>
    </xf>
    <xf numFmtId="4" fontId="45" fillId="68" borderId="82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4" fontId="41" fillId="69" borderId="80" applyNumberFormat="0" applyProtection="0">
      <alignment horizontal="right" vertical="center"/>
    </xf>
    <xf numFmtId="4" fontId="35" fillId="69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33" fillId="66" borderId="82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4" fontId="35" fillId="62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59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8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5" fillId="54" borderId="80" applyNumberFormat="0" applyProtection="0">
      <alignment horizontal="left" vertical="center" indent="1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44" fontId="2" fillId="0" borderId="0" applyFont="0" applyFill="0" applyBorder="0" applyAlignment="0" applyProtection="0"/>
    <xf numFmtId="4" fontId="23" fillId="9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23" fillId="94" borderId="28" applyNumberFormat="0" applyProtection="0">
      <alignment horizontal="right" vertical="center"/>
    </xf>
    <xf numFmtId="4" fontId="40" fillId="64" borderId="76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23" fillId="83" borderId="28" applyNumberFormat="0" applyProtection="0">
      <alignment horizontal="left" vertical="center" indent="1"/>
    </xf>
    <xf numFmtId="4" fontId="23" fillId="95" borderId="28" applyNumberFormat="0" applyProtection="0">
      <alignment horizontal="right"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23" fillId="83" borderId="28" applyNumberFormat="0" applyProtection="0">
      <alignment horizontal="left" vertical="center" indent="1"/>
    </xf>
    <xf numFmtId="194" fontId="124" fillId="0" borderId="47">
      <alignment horizontal="right"/>
    </xf>
    <xf numFmtId="0" fontId="3" fillId="66" borderId="80" applyNumberFormat="0" applyProtection="0">
      <alignment horizontal="left" vertical="center" indent="1"/>
    </xf>
    <xf numFmtId="0" fontId="135" fillId="116" borderId="85" applyNumberFormat="0" applyAlignment="0" applyProtection="0"/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9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3" fontId="2" fillId="0" borderId="0" applyFont="0" applyFill="0" applyBorder="0" applyAlignment="0" applyProtection="0"/>
    <xf numFmtId="0" fontId="127" fillId="0" borderId="49" applyFill="0" applyBorder="0" applyProtection="0">
      <alignment horizontal="left" vertical="top"/>
    </xf>
    <xf numFmtId="4" fontId="40" fillId="92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194" fontId="124" fillId="0" borderId="47">
      <alignment horizontal="right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0" fontId="36" fillId="54" borderId="80" applyNumberFormat="0" applyProtection="0">
      <alignment horizontal="left" vertical="top" indent="1"/>
    </xf>
    <xf numFmtId="4" fontId="36" fillId="54" borderId="80" applyNumberFormat="0" applyProtection="0">
      <alignment horizontal="left" vertical="center" indent="1"/>
    </xf>
    <xf numFmtId="0" fontId="140" fillId="104" borderId="76" applyNumberFormat="0" applyAlignment="0" applyProtection="0"/>
    <xf numFmtId="0" fontId="140" fillId="104" borderId="76" applyNumberFormat="0" applyAlignment="0" applyProtection="0"/>
    <xf numFmtId="4" fontId="36" fillId="54" borderId="80" applyNumberFormat="0" applyProtection="0">
      <alignment horizontal="left" vertical="center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40" fillId="108" borderId="86" applyNumberFormat="0" applyFont="0" applyAlignment="0" applyProtection="0"/>
    <xf numFmtId="0" fontId="135" fillId="116" borderId="85" applyNumberFormat="0" applyAlignment="0" applyProtection="0"/>
    <xf numFmtId="4" fontId="41" fillId="69" borderId="80" applyNumberFormat="0" applyProtection="0">
      <alignment horizontal="right" vertical="center"/>
    </xf>
    <xf numFmtId="4" fontId="33" fillId="66" borderId="82" applyNumberFormat="0" applyProtection="0">
      <alignment horizontal="left" vertical="center" indent="1"/>
    </xf>
    <xf numFmtId="4" fontId="35" fillId="69" borderId="80" applyNumberFormat="0" applyProtection="0">
      <alignment vertical="center"/>
    </xf>
    <xf numFmtId="0" fontId="14" fillId="71" borderId="81" applyBorder="0"/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4" fontId="35" fillId="6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35" fillId="57" borderId="80" applyNumberFormat="0" applyProtection="0">
      <alignment horizontal="right" vertical="center"/>
    </xf>
    <xf numFmtId="4" fontId="35" fillId="56" borderId="80" applyNumberFormat="0" applyProtection="0">
      <alignment horizontal="right" vertical="center"/>
    </xf>
    <xf numFmtId="4" fontId="34" fillId="54" borderId="80" applyNumberFormat="0" applyProtection="0">
      <alignment vertical="center"/>
    </xf>
    <xf numFmtId="4" fontId="33" fillId="54" borderId="80" applyNumberFormat="0" applyProtection="0">
      <alignment vertical="center"/>
    </xf>
    <xf numFmtId="0" fontId="36" fillId="0" borderId="77" applyNumberFormat="0" applyFill="0" applyAlignment="0" applyProtection="0"/>
    <xf numFmtId="0" fontId="36" fillId="0" borderId="77" applyNumberFormat="0" applyFill="0" applyAlignment="0" applyProtection="0"/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8" borderId="80" applyNumberFormat="0" applyProtection="0">
      <alignment horizontal="left" vertical="top" indent="1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36" fillId="82" borderId="80" applyNumberFormat="0" applyProtection="0">
      <alignment vertical="center"/>
    </xf>
    <xf numFmtId="4" fontId="113" fillId="54" borderId="80" applyNumberFormat="0" applyProtection="0">
      <alignment vertical="center"/>
    </xf>
    <xf numFmtId="3" fontId="124" fillId="0" borderId="79"/>
    <xf numFmtId="4" fontId="113" fillId="54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0" fontId="36" fillId="54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127" fillId="0" borderId="49" applyFill="0" applyBorder="0" applyProtection="0">
      <alignment horizontal="left" vertical="top"/>
    </xf>
    <xf numFmtId="0" fontId="36" fillId="0" borderId="77" applyNumberFormat="0" applyFill="0" applyAlignment="0" applyProtection="0"/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88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1" fillId="69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35" fillId="6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4" fontId="40" fillId="95" borderId="80" applyNumberFormat="0" applyProtection="0">
      <alignment horizontal="right" vertical="center"/>
    </xf>
    <xf numFmtId="4" fontId="35" fillId="6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35" fillId="60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4" fontId="35" fillId="5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85" borderId="80" applyNumberFormat="0" applyProtection="0">
      <alignment horizontal="right" vertical="center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96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40" fillId="94" borderId="80" applyNumberFormat="0" applyProtection="0">
      <alignment horizontal="right" vertical="center"/>
    </xf>
    <xf numFmtId="0" fontId="121" fillId="104" borderId="85" applyNumberFormat="0" applyAlignment="0" applyProtection="0"/>
    <xf numFmtId="0" fontId="3" fillId="66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40" fillId="108" borderId="86" applyNumberFormat="0" applyFont="0" applyAlignment="0" applyProtection="0"/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90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3" fontId="124" fillId="0" borderId="79"/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90" borderId="80" applyNumberFormat="0" applyProtection="0">
      <alignment horizontal="right" vertical="center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40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27" fillId="0" borderId="49" applyFill="0" applyBorder="0" applyProtection="0">
      <alignment horizontal="left" vertical="top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3" fontId="124" fillId="0" borderId="79"/>
    <xf numFmtId="0" fontId="40" fillId="72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8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2" fillId="101" borderId="80" applyNumberFormat="0" applyProtection="0">
      <alignment horizontal="right" vertical="center"/>
    </xf>
    <xf numFmtId="0" fontId="40" fillId="72" borderId="80" applyNumberFormat="0" applyProtection="0">
      <alignment horizontal="left" vertical="top" indent="1"/>
    </xf>
    <xf numFmtId="0" fontId="40" fillId="72" borderId="80" applyNumberFormat="0" applyProtection="0">
      <alignment horizontal="left" vertical="top" indent="1"/>
    </xf>
    <xf numFmtId="4" fontId="113" fillId="54" borderId="80" applyNumberFormat="0" applyProtection="0">
      <alignment vertical="center"/>
    </xf>
    <xf numFmtId="4" fontId="113" fillId="54" borderId="80" applyNumberFormat="0" applyProtection="0">
      <alignment vertical="center"/>
    </xf>
    <xf numFmtId="4" fontId="36" fillId="82" borderId="80" applyNumberFormat="0" applyProtection="0">
      <alignment vertical="center"/>
    </xf>
    <xf numFmtId="0" fontId="3" fillId="69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140" fillId="104" borderId="76" applyNumberFormat="0" applyAlignment="0" applyProtection="0"/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4" fontId="40" fillId="102" borderId="80" applyNumberFormat="0" applyProtection="0">
      <alignment horizontal="left" vertical="center" indent="1"/>
    </xf>
    <xf numFmtId="0" fontId="136" fillId="0" borderId="69">
      <alignment horizontal="right"/>
    </xf>
    <xf numFmtId="0" fontId="136" fillId="0" borderId="69">
      <alignment horizontal="left"/>
    </xf>
    <xf numFmtId="0" fontId="3" fillId="55" borderId="80" applyNumberFormat="0" applyProtection="0">
      <alignment horizontal="left" vertical="center" indent="1"/>
    </xf>
    <xf numFmtId="4" fontId="40" fillId="102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81" fillId="0" borderId="69">
      <alignment horizontal="center"/>
    </xf>
    <xf numFmtId="49" fontId="92" fillId="110" borderId="37"/>
    <xf numFmtId="0" fontId="90" fillId="67" borderId="37">
      <protection locked="0"/>
    </xf>
    <xf numFmtId="0" fontId="3" fillId="55" borderId="80" applyNumberFormat="0" applyProtection="0">
      <alignment horizontal="left" vertical="top" indent="1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5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7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8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89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35" fillId="61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0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2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35" fillId="63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4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5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35" fillId="6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96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4" fontId="40" fillId="102" borderId="80" applyNumberFormat="0" applyProtection="0">
      <alignment horizontal="right" vertical="center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35" fillId="69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33" fillId="66" borderId="82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4" fontId="40" fillId="72" borderId="80" applyNumberFormat="0" applyProtection="0">
      <alignment horizontal="left" vertical="center" indent="1"/>
    </xf>
    <xf numFmtId="0" fontId="40" fillId="72" borderId="80" applyNumberFormat="0" applyProtection="0">
      <alignment horizontal="left" vertical="top" indent="1"/>
    </xf>
    <xf numFmtId="4" fontId="40" fillId="72" borderId="80" applyNumberFormat="0" applyProtection="0">
      <alignment horizontal="left" vertical="center" indent="1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40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4" fontId="40" fillId="102" borderId="80" applyNumberFormat="0" applyProtection="0">
      <alignment horizontal="left" vertical="center" indent="1"/>
    </xf>
    <xf numFmtId="0" fontId="36" fillId="0" borderId="77" applyNumberFormat="0" applyFill="0" applyAlignment="0" applyProtection="0"/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102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6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4" fontId="40" fillId="72" borderId="80" applyNumberFormat="0" applyProtection="0">
      <alignment vertical="center"/>
    </xf>
    <xf numFmtId="0" fontId="59" fillId="77" borderId="56" applyNumberFormat="0" applyAlignment="0" applyProtection="0"/>
    <xf numFmtId="4" fontId="82" fillId="72" borderId="80" applyNumberFormat="0" applyProtection="0">
      <alignment vertical="center"/>
    </xf>
    <xf numFmtId="0" fontId="59" fillId="77" borderId="56" applyNumberFormat="0" applyAlignment="0" applyProtection="0"/>
    <xf numFmtId="4" fontId="82" fillId="72" borderId="80" applyNumberFormat="0" applyProtection="0">
      <alignment vertical="center"/>
    </xf>
    <xf numFmtId="4" fontId="40" fillId="102" borderId="80" applyNumberFormat="0" applyProtection="0">
      <alignment horizontal="left" vertical="center" indent="1"/>
    </xf>
    <xf numFmtId="4" fontId="40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4" fontId="36" fillId="54" borderId="80" applyNumberFormat="0" applyProtection="0">
      <alignment horizontal="left" vertical="center" indent="1"/>
    </xf>
    <xf numFmtId="0" fontId="36" fillId="54" borderId="80" applyNumberFormat="0" applyProtection="0">
      <alignment horizontal="left" vertical="top" indent="1"/>
    </xf>
    <xf numFmtId="4" fontId="82" fillId="101" borderId="80" applyNumberFormat="0" applyProtection="0">
      <alignment horizontal="right" vertical="center"/>
    </xf>
    <xf numFmtId="4" fontId="36" fillId="54" borderId="80" applyNumberFormat="0" applyProtection="0">
      <alignment horizontal="left" vertical="center" indent="1"/>
    </xf>
    <xf numFmtId="0" fontId="3" fillId="55" borderId="80" applyNumberFormat="0" applyProtection="0">
      <alignment horizontal="left" vertical="top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4" fontId="40" fillId="95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" fontId="82" fillId="72" borderId="80" applyNumberFormat="0" applyProtection="0">
      <alignment vertical="center"/>
    </xf>
    <xf numFmtId="0" fontId="3" fillId="66" borderId="80" applyNumberFormat="0" applyProtection="0">
      <alignment horizontal="left" vertical="center" indent="1"/>
    </xf>
    <xf numFmtId="4" fontId="82" fillId="101" borderId="80" applyNumberFormat="0" applyProtection="0">
      <alignment horizontal="right" vertical="center"/>
    </xf>
    <xf numFmtId="189" fontId="145" fillId="0" borderId="78" applyBorder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0" fontId="3" fillId="55" borderId="80" applyNumberFormat="0" applyProtection="0">
      <alignment horizontal="left" vertical="top" indent="1"/>
    </xf>
    <xf numFmtId="0" fontId="3" fillId="55" borderId="80" applyNumberFormat="0" applyProtection="0">
      <alignment horizontal="left" vertical="top" indent="1"/>
    </xf>
    <xf numFmtId="0" fontId="136" fillId="0" borderId="69">
      <alignment horizontal="right"/>
    </xf>
    <xf numFmtId="4" fontId="82" fillId="101" borderId="80" applyNumberFormat="0" applyProtection="0">
      <alignment horizontal="right" vertical="center"/>
    </xf>
    <xf numFmtId="4" fontId="82" fillId="101" borderId="80" applyNumberFormat="0" applyProtection="0">
      <alignment horizontal="right" vertical="center"/>
    </xf>
    <xf numFmtId="0" fontId="3" fillId="68" borderId="80" applyNumberFormat="0" applyProtection="0">
      <alignment horizontal="left" vertical="top" indent="1"/>
    </xf>
    <xf numFmtId="0" fontId="59" fillId="77" borderId="56" applyNumberFormat="0" applyAlignment="0" applyProtection="0"/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0" fontId="40" fillId="68" borderId="80" applyNumberFormat="0" applyProtection="0">
      <alignment horizontal="left" vertical="top" indent="1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88" fillId="101" borderId="80" applyNumberFormat="0" applyProtection="0">
      <alignment horizontal="right" vertical="center"/>
    </xf>
    <xf numFmtId="4" fontId="33" fillId="66" borderId="80" applyNumberFormat="0" applyProtection="0">
      <alignment horizontal="left" vertical="center" indent="1"/>
    </xf>
    <xf numFmtId="0" fontId="3" fillId="68" borderId="80" applyNumberFormat="0" applyProtection="0">
      <alignment horizontal="left" vertical="top" indent="1"/>
    </xf>
    <xf numFmtId="0" fontId="3" fillId="66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center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23" fillId="73" borderId="83"/>
    <xf numFmtId="4" fontId="40" fillId="102" borderId="80" applyNumberFormat="0" applyProtection="0">
      <alignment horizontal="left" vertical="center" indent="1"/>
    </xf>
    <xf numFmtId="0" fontId="135" fillId="116" borderId="85" applyNumberFormat="0" applyAlignment="0" applyProtection="0"/>
    <xf numFmtId="10" fontId="23" fillId="72" borderId="83" applyNumberFormat="0" applyBorder="0" applyAlignment="0" applyProtection="0"/>
    <xf numFmtId="0" fontId="40" fillId="108" borderId="86" applyNumberFormat="0" applyFont="0" applyAlignment="0" applyProtection="0"/>
    <xf numFmtId="0" fontId="3" fillId="69" borderId="80" applyNumberFormat="0" applyProtection="0">
      <alignment horizontal="left" vertical="top" indent="1"/>
    </xf>
    <xf numFmtId="4" fontId="35" fillId="66" borderId="80" applyNumberFormat="0" applyProtection="0">
      <alignment horizontal="right" vertical="center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4" fontId="40" fillId="102" borderId="80" applyNumberFormat="0" applyProtection="0">
      <alignment horizontal="right" vertical="center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0" fontId="3" fillId="69" borderId="80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2" fillId="72" borderId="80" applyNumberFormat="0" applyProtection="0">
      <alignment vertical="center"/>
    </xf>
    <xf numFmtId="4" fontId="40" fillId="72" borderId="80" applyNumberFormat="0" applyProtection="0">
      <alignment horizontal="left" vertical="center" indent="1"/>
    </xf>
    <xf numFmtId="4" fontId="82" fillId="72" borderId="80" applyNumberFormat="0" applyProtection="0">
      <alignment vertical="center"/>
    </xf>
    <xf numFmtId="4" fontId="82" fillId="72" borderId="80" applyNumberFormat="0" applyProtection="0">
      <alignment vertical="center"/>
    </xf>
    <xf numFmtId="0" fontId="3" fillId="69" borderId="80" applyNumberFormat="0" applyProtection="0">
      <alignment horizontal="left" vertical="top" indent="1"/>
    </xf>
    <xf numFmtId="0" fontId="23" fillId="101" borderId="80" applyNumberFormat="0" applyProtection="0">
      <alignment horizontal="left" vertical="top" indent="1"/>
    </xf>
    <xf numFmtId="0" fontId="84" fillId="82" borderId="80" applyNumberFormat="0" applyProtection="0">
      <alignment horizontal="left" vertical="top" indent="1"/>
    </xf>
    <xf numFmtId="0" fontId="30" fillId="78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89" fillId="70" borderId="28" applyNumberFormat="0" applyProtection="0">
      <alignment horizontal="right" vertical="center"/>
    </xf>
    <xf numFmtId="0" fontId="53" fillId="32" borderId="0" applyNumberFormat="0" applyBorder="0" applyAlignment="0" applyProtection="0"/>
    <xf numFmtId="0" fontId="30" fillId="77" borderId="0" applyNumberFormat="0" applyBorder="0" applyAlignment="0" applyProtection="0"/>
    <xf numFmtId="4" fontId="88" fillId="100" borderId="76" applyNumberFormat="0" applyProtection="0">
      <alignment horizontal="right" vertical="center"/>
    </xf>
    <xf numFmtId="44" fontId="3" fillId="0" borderId="0" applyFont="0" applyFill="0" applyBorder="0" applyAlignment="0" applyProtection="0"/>
    <xf numFmtId="194" fontId="124" fillId="0" borderId="90">
      <alignment horizontal="right"/>
    </xf>
    <xf numFmtId="44" fontId="3" fillId="0" borderId="0" applyFont="0" applyFill="0" applyBorder="0" applyAlignment="0" applyProtection="0"/>
    <xf numFmtId="4" fontId="23" fillId="102" borderId="35" applyNumberFormat="0" applyProtection="0">
      <alignment horizontal="left" vertical="center" indent="1"/>
    </xf>
    <xf numFmtId="0" fontId="3" fillId="106" borderId="7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5" fillId="108" borderId="80" applyNumberFormat="0" applyProtection="0">
      <alignment vertical="center"/>
    </xf>
    <xf numFmtId="0" fontId="3" fillId="0" borderId="0"/>
    <xf numFmtId="49" fontId="92" fillId="110" borderId="88"/>
    <xf numFmtId="4" fontId="23" fillId="83" borderId="28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40" fillId="0" borderId="80" applyNumberFormat="0" applyProtection="0">
      <alignment horizontal="left" vertical="center" indent="1"/>
    </xf>
    <xf numFmtId="0" fontId="3" fillId="0" borderId="0"/>
    <xf numFmtId="4" fontId="40" fillId="72" borderId="76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82" fillId="100" borderId="76" applyNumberFormat="0" applyProtection="0">
      <alignment horizontal="right" vertical="center"/>
    </xf>
    <xf numFmtId="0" fontId="3" fillId="103" borderId="7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0" fillId="76" borderId="0" applyNumberFormat="0" applyBorder="0" applyAlignment="0" applyProtection="0"/>
    <xf numFmtId="4" fontId="3" fillId="71" borderId="3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0" fontId="53" fillId="20" borderId="0" applyNumberFormat="0" applyBorder="0" applyAlignment="0" applyProtection="0"/>
    <xf numFmtId="43" fontId="3" fillId="0" borderId="0" applyFont="0" applyFill="0" applyBorder="0" applyAlignment="0" applyProtection="0"/>
    <xf numFmtId="0" fontId="53" fillId="24" borderId="0" applyNumberFormat="0" applyBorder="0" applyAlignment="0" applyProtection="0"/>
    <xf numFmtId="0" fontId="23" fillId="101" borderId="28" applyNumberFormat="0" applyProtection="0">
      <alignment horizontal="left" vertical="center" indent="1"/>
    </xf>
    <xf numFmtId="0" fontId="53" fillId="12" borderId="0" applyNumberFormat="0" applyBorder="0" applyAlignment="0" applyProtection="0"/>
    <xf numFmtId="189" fontId="145" fillId="0" borderId="78" applyBorder="0" applyProtection="0">
      <alignment horizontal="right" vertical="center"/>
    </xf>
    <xf numFmtId="0" fontId="146" fillId="125" borderId="78" applyBorder="0" applyProtection="0">
      <alignment horizontal="centerContinuous" vertical="center"/>
    </xf>
    <xf numFmtId="0" fontId="3" fillId="4" borderId="76" applyNumberFormat="0" applyProtection="0">
      <alignment horizontal="left" vertical="center" indent="1"/>
    </xf>
    <xf numFmtId="4" fontId="23" fillId="101" borderId="35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23" fillId="71" borderId="80" applyNumberFormat="0" applyProtection="0">
      <alignment horizontal="left" vertical="top" indent="1"/>
    </xf>
    <xf numFmtId="0" fontId="23" fillId="102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3" fillId="103" borderId="76" applyNumberFormat="0" applyProtection="0">
      <alignment horizontal="left" vertical="center" indent="1"/>
    </xf>
    <xf numFmtId="4" fontId="40" fillId="54" borderId="76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23" fillId="83" borderId="28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53" fillId="16" borderId="0" applyNumberFormat="0" applyBorder="0" applyAlignment="0" applyProtection="0"/>
    <xf numFmtId="43" fontId="3" fillId="0" borderId="0" applyFont="0" applyFill="0" applyBorder="0" applyAlignment="0" applyProtection="0"/>
    <xf numFmtId="0" fontId="23" fillId="102" borderId="80" applyNumberFormat="0" applyProtection="0">
      <alignment horizontal="left" vertical="top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75" borderId="0" applyNumberFormat="0" applyBorder="0" applyAlignment="0" applyProtection="0"/>
    <xf numFmtId="4" fontId="85" fillId="104" borderId="80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101" borderId="80" applyNumberFormat="0" applyProtection="0">
      <alignment horizontal="left" vertical="top" indent="1"/>
    </xf>
    <xf numFmtId="0" fontId="3" fillId="84" borderId="76" applyNumberFormat="0" applyProtection="0">
      <alignment horizontal="left" vertical="center" indent="1"/>
    </xf>
    <xf numFmtId="0" fontId="146" fillId="125" borderId="78" applyBorder="0" applyProtection="0">
      <alignment horizontal="centerContinuous" vertical="center"/>
    </xf>
    <xf numFmtId="189" fontId="145" fillId="0" borderId="78" applyBorder="0" applyProtection="0">
      <alignment horizontal="right" vertical="center"/>
    </xf>
    <xf numFmtId="0" fontId="30" fillId="7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76" applyNumberFormat="0" applyProtection="0">
      <alignment horizontal="left" vertical="center" indent="1"/>
    </xf>
    <xf numFmtId="0" fontId="23" fillId="101" borderId="80" applyNumberFormat="0" applyProtection="0">
      <alignment horizontal="left" vertical="top" indent="1"/>
    </xf>
    <xf numFmtId="0" fontId="23" fillId="71" borderId="80" applyNumberFormat="0" applyProtection="0">
      <alignment horizontal="left" vertical="top" indent="1"/>
    </xf>
    <xf numFmtId="0" fontId="3" fillId="106" borderId="76" applyNumberFormat="0" applyProtection="0">
      <alignment horizontal="left" vertical="center" indent="1"/>
    </xf>
    <xf numFmtId="4" fontId="82" fillId="54" borderId="76" applyNumberFormat="0" applyProtection="0">
      <alignment vertical="center"/>
    </xf>
    <xf numFmtId="0" fontId="85" fillId="108" borderId="80" applyNumberFormat="0" applyProtection="0">
      <alignment horizontal="left" vertical="top" indent="1"/>
    </xf>
    <xf numFmtId="0" fontId="53" fillId="16" borderId="0" applyNumberFormat="0" applyBorder="0" applyAlignment="0" applyProtection="0"/>
    <xf numFmtId="0" fontId="53" fillId="28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105" borderId="28" applyNumberFormat="0" applyProtection="0">
      <alignment horizontal="left" vertical="center" indent="1"/>
    </xf>
    <xf numFmtId="4" fontId="40" fillId="72" borderId="76" applyNumberFormat="0" applyProtection="0">
      <alignment vertical="center"/>
    </xf>
    <xf numFmtId="0" fontId="30" fillId="38" borderId="0" applyNumberFormat="0" applyBorder="0" applyAlignment="0" applyProtection="0"/>
    <xf numFmtId="44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3" fillId="84" borderId="7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23" fillId="107" borderId="80" applyNumberFormat="0" applyProtection="0">
      <alignment horizontal="left" vertical="top" indent="1"/>
    </xf>
    <xf numFmtId="4" fontId="23" fillId="83" borderId="28" applyNumberFormat="0" applyProtection="0">
      <alignment horizontal="left" vertical="center" indent="1"/>
    </xf>
    <xf numFmtId="0" fontId="3" fillId="0" borderId="0"/>
    <xf numFmtId="4" fontId="23" fillId="83" borderId="28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80" fillId="121" borderId="10" applyNumberFormat="0" applyFont="0" applyAlignment="0" applyProtection="0"/>
    <xf numFmtId="0" fontId="30" fillId="7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3" fillId="104" borderId="2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4" fontId="40" fillId="68" borderId="0" applyNumberFormat="0" applyProtection="0">
      <alignment horizontal="left" vertical="center" indent="1"/>
    </xf>
    <xf numFmtId="0" fontId="23" fillId="102" borderId="80" applyNumberFormat="0" applyProtection="0">
      <alignment horizontal="left" vertical="top" indent="1"/>
    </xf>
    <xf numFmtId="4" fontId="82" fillId="72" borderId="76" applyNumberFormat="0" applyProtection="0">
      <alignment vertical="center"/>
    </xf>
    <xf numFmtId="0" fontId="3" fillId="0" borderId="0"/>
    <xf numFmtId="0" fontId="30" fillId="78" borderId="0" applyNumberFormat="0" applyBorder="0" applyAlignment="0" applyProtection="0"/>
    <xf numFmtId="0" fontId="30" fillId="75" borderId="0" applyNumberFormat="0" applyBorder="0" applyAlignment="0" applyProtection="0"/>
    <xf numFmtId="0" fontId="53" fillId="12" borderId="0" applyNumberFormat="0" applyBorder="0" applyAlignment="0" applyProtection="0"/>
    <xf numFmtId="4" fontId="40" fillId="72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3" fillId="4" borderId="76" applyNumberFormat="0" applyProtection="0">
      <alignment horizontal="left" vertical="center" indent="1"/>
    </xf>
    <xf numFmtId="0" fontId="30" fillId="76" borderId="0" applyNumberFormat="0" applyBorder="0" applyAlignment="0" applyProtection="0"/>
    <xf numFmtId="0" fontId="23" fillId="107" borderId="80" applyNumberFormat="0" applyProtection="0">
      <alignment horizontal="left" vertical="top" indent="1"/>
    </xf>
    <xf numFmtId="0" fontId="3" fillId="0" borderId="7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3" fillId="54" borderId="28" applyNumberFormat="0" applyProtection="0">
      <alignment vertical="center"/>
    </xf>
    <xf numFmtId="0" fontId="3" fillId="84" borderId="76" applyNumberFormat="0" applyProtection="0">
      <alignment horizontal="left" vertical="center" indent="1"/>
    </xf>
    <xf numFmtId="0" fontId="3" fillId="84" borderId="76" applyNumberFormat="0" applyProtection="0">
      <alignment horizontal="left" vertical="center" indent="1"/>
    </xf>
    <xf numFmtId="0" fontId="53" fillId="24" borderId="0" applyNumberFormat="0" applyBorder="0" applyAlignment="0" applyProtection="0"/>
    <xf numFmtId="44" fontId="3" fillId="0" borderId="0" applyFont="0" applyFill="0" applyBorder="0" applyAlignment="0" applyProtection="0"/>
    <xf numFmtId="4" fontId="3" fillId="71" borderId="3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89" fontId="145" fillId="0" borderId="57" applyBorder="0" applyProtection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74" borderId="0" applyNumberFormat="0" applyBorder="0" applyAlignment="0" applyProtection="0"/>
    <xf numFmtId="0" fontId="30" fillId="38" borderId="0" applyNumberFormat="0" applyBorder="0" applyAlignment="0" applyProtection="0"/>
    <xf numFmtId="0" fontId="3" fillId="0" borderId="0"/>
    <xf numFmtId="4" fontId="83" fillId="67" borderId="28" applyNumberFormat="0" applyProtection="0">
      <alignment horizontal="right" vertical="center"/>
    </xf>
    <xf numFmtId="0" fontId="90" fillId="67" borderId="88">
      <protection locked="0"/>
    </xf>
    <xf numFmtId="4" fontId="23" fillId="102" borderId="28" applyNumberFormat="0" applyProtection="0">
      <alignment horizontal="right" vertical="center"/>
    </xf>
    <xf numFmtId="0" fontId="86" fillId="0" borderId="0"/>
    <xf numFmtId="0" fontId="3" fillId="106" borderId="76" applyNumberFormat="0" applyProtection="0">
      <alignment horizontal="left" vertical="center" indent="1"/>
    </xf>
    <xf numFmtId="4" fontId="40" fillId="101" borderId="0" applyNumberFormat="0" applyProtection="0">
      <alignment horizontal="left" vertical="center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79" borderId="91" applyNumberFormat="0" applyAlignment="0" applyProtection="0"/>
    <xf numFmtId="0" fontId="57" fillId="79" borderId="91" applyNumberFormat="0" applyAlignment="0" applyProtection="0"/>
    <xf numFmtId="0" fontId="70" fillId="49" borderId="91" applyNumberFormat="0" applyAlignment="0" applyProtection="0"/>
    <xf numFmtId="0" fontId="70" fillId="49" borderId="91" applyNumberForma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83" fillId="54" borderId="91" applyNumberFormat="0" applyProtection="0">
      <alignment vertical="center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83" fillId="67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87" fillId="109" borderId="92" applyNumberFormat="0" applyProtection="0">
      <alignment horizontal="left" vertical="center" indent="1"/>
    </xf>
    <xf numFmtId="4" fontId="89" fillId="70" borderId="91" applyNumberFormat="0" applyProtection="0">
      <alignment horizontal="right" vertical="center"/>
    </xf>
    <xf numFmtId="0" fontId="32" fillId="0" borderId="94" applyNumberFormat="0" applyFill="0" applyAlignment="0" applyProtection="0"/>
    <xf numFmtId="0" fontId="32" fillId="0" borderId="94" applyNumberFormat="0" applyFill="0" applyAlignment="0" applyProtection="0"/>
    <xf numFmtId="0" fontId="3" fillId="84" borderId="34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0" fillId="88" borderId="20" applyNumberFormat="0" applyProtection="0">
      <alignment horizontal="right" vertical="center"/>
    </xf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40" fillId="108" borderId="96" applyNumberFormat="0" applyFont="0" applyAlignment="0" applyProtection="0"/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63" borderId="34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40" fillId="54" borderId="34" applyNumberFormat="0" applyProtection="0">
      <alignment vertical="center"/>
    </xf>
    <xf numFmtId="4" fontId="82" fillId="54" borderId="34" applyNumberFormat="0" applyProtection="0">
      <alignment vertical="center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40" fillId="54" borderId="34" applyNumberFormat="0" applyProtection="0">
      <alignment vertical="center"/>
    </xf>
    <xf numFmtId="0" fontId="85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64" borderId="34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4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85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85" fillId="10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40" fillId="72" borderId="20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40" fillId="72" borderId="34" applyNumberFormat="0" applyProtection="0">
      <alignment vertical="center"/>
    </xf>
    <xf numFmtId="4" fontId="35" fillId="62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3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14" fillId="71" borderId="24" applyBorder="0"/>
    <xf numFmtId="4" fontId="35" fillId="69" borderId="20" applyNumberFormat="0" applyProtection="0">
      <alignment vertical="center"/>
    </xf>
    <xf numFmtId="4" fontId="40" fillId="100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100" borderId="93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99" borderId="34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82" fillId="54" borderId="34" applyNumberFormat="0" applyProtection="0">
      <alignment vertical="center"/>
    </xf>
    <xf numFmtId="4" fontId="40" fillId="54" borderId="34" applyNumberFormat="0" applyProtection="0">
      <alignment vertical="center"/>
    </xf>
    <xf numFmtId="4" fontId="33" fillId="54" borderId="20" applyNumberFormat="0" applyProtection="0">
      <alignment vertical="center"/>
    </xf>
    <xf numFmtId="4" fontId="40" fillId="0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78" fillId="79" borderId="34" applyNumberFormat="0" applyAlignment="0" applyProtection="0"/>
    <xf numFmtId="0" fontId="78" fillId="79" borderId="34" applyNumberFormat="0" applyAlignment="0" applyProtection="0"/>
    <xf numFmtId="4" fontId="35" fillId="64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0" fontId="78" fillId="79" borderId="34" applyNumberFormat="0" applyAlignment="0" applyProtection="0"/>
    <xf numFmtId="4" fontId="36" fillId="82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35" fillId="59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33" fillId="54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88" fillId="100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61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40" fillId="0" borderId="34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9" fontId="92" fillId="110" borderId="88"/>
    <xf numFmtId="0" fontId="3" fillId="0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0" fontId="127" fillId="0" borderId="89" applyFill="0" applyBorder="0" applyProtection="0">
      <alignment horizontal="left" vertical="top"/>
    </xf>
    <xf numFmtId="0" fontId="3" fillId="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14" fillId="71" borderId="24" applyBorder="0"/>
    <xf numFmtId="0" fontId="3" fillId="0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100" borderId="93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85" fillId="108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4" fontId="35" fillId="69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35" fillId="58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3" fillId="54" borderId="20" applyNumberFormat="0" applyProtection="0">
      <alignment vertical="center"/>
    </xf>
    <xf numFmtId="4" fontId="40" fillId="97" borderId="34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88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40" fillId="10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0" fontId="23" fillId="48" borderId="91" applyNumberFormat="0" applyFont="0" applyAlignment="0" applyProtection="0"/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54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4" fontId="23" fillId="0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135" fillId="116" borderId="95" applyNumberFormat="0" applyAlignment="0" applyProtection="0"/>
    <xf numFmtId="0" fontId="135" fillId="116" borderId="95" applyNumberFormat="0" applyAlignment="0" applyProtection="0"/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35" fillId="116" borderId="95" applyNumberFormat="0" applyAlignment="0" applyProtection="0"/>
    <xf numFmtId="0" fontId="135" fillId="116" borderId="95" applyNumberFormat="0" applyAlignment="0" applyProtection="0"/>
    <xf numFmtId="0" fontId="121" fillId="104" borderId="95" applyNumberFormat="0" applyAlignment="0" applyProtection="0"/>
    <xf numFmtId="0" fontId="121" fillId="104" borderId="95" applyNumberFormat="0" applyAlignment="0" applyProtection="0"/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4" fontId="45" fillId="68" borderId="25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9" fontId="92" fillId="110" borderId="88"/>
    <xf numFmtId="0" fontId="3" fillId="69" borderId="20" applyNumberFormat="0" applyProtection="0">
      <alignment horizontal="left" vertical="center" indent="1"/>
    </xf>
    <xf numFmtId="0" fontId="90" fillId="67" borderId="88">
      <protection locked="0"/>
    </xf>
    <xf numFmtId="0" fontId="23" fillId="102" borderId="20" applyNumberFormat="0" applyProtection="0">
      <alignment horizontal="left" vertical="top" indent="1"/>
    </xf>
    <xf numFmtId="4" fontId="35" fillId="69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4" fontId="40" fillId="103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35" fillId="63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82" fillId="54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90" fillId="67" borderId="88">
      <protection locked="0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5" fillId="68" borderId="25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72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40" fillId="63" borderId="34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1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9" fontId="92" fillId="110" borderId="88"/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5" fillId="57" borderId="20" applyNumberFormat="0" applyProtection="0">
      <alignment horizontal="right" vertical="center"/>
    </xf>
    <xf numFmtId="4" fontId="33" fillId="54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82" fillId="54" borderId="34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8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85" fillId="108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90" fillId="67" borderId="88">
      <protection locked="0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85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40" fillId="72" borderId="20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34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5" fillId="57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57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5" fillId="56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34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3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135" fillId="116" borderId="95" applyNumberFormat="0" applyAlignment="0" applyProtection="0"/>
    <xf numFmtId="0" fontId="135" fillId="116" borderId="95" applyNumberFormat="0" applyAlignment="0" applyProtection="0"/>
    <xf numFmtId="0" fontId="36" fillId="54" borderId="20" applyNumberFormat="0" applyProtection="0">
      <alignment horizontal="left" vertical="top" indent="1"/>
    </xf>
    <xf numFmtId="4" fontId="40" fillId="88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35" fillId="69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82" fillId="72" borderId="34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33" fillId="54" borderId="20" applyNumberFormat="0" applyProtection="0">
      <alignment vertical="center"/>
    </xf>
    <xf numFmtId="0" fontId="3" fillId="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4" fontId="35" fillId="69" borderId="20" applyNumberFormat="0" applyProtection="0">
      <alignment vertical="center"/>
    </xf>
    <xf numFmtId="0" fontId="23" fillId="102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121" fillId="104" borderId="95" applyNumberFormat="0" applyAlignment="0" applyProtection="0"/>
    <xf numFmtId="4" fontId="40" fillId="101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54" borderId="34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4" fontId="40" fillId="100" borderId="93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4" fontId="36" fillId="99" borderId="34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45" fillId="68" borderId="25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9" fontId="92" fillId="110" borderId="88"/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36" fillId="99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94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5" fillId="64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0" borderId="93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5" fillId="54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135" fillId="116" borderId="95" applyNumberFormat="0" applyAlignment="0" applyProtection="0"/>
    <xf numFmtId="4" fontId="40" fillId="93" borderId="34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4" fillId="54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120" fillId="0" borderId="46" applyFill="0" applyProtection="0">
      <alignment horizontal="right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3" fillId="0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49" fontId="92" fillId="110" borderId="88"/>
    <xf numFmtId="4" fontId="40" fillId="0" borderId="20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85" fillId="10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135" fillId="116" borderId="95" applyNumberFormat="0" applyAlignment="0" applyProtection="0"/>
    <xf numFmtId="0" fontId="135" fillId="116" borderId="95" applyNumberFormat="0" applyAlignment="0" applyProtection="0"/>
    <xf numFmtId="4" fontId="40" fillId="54" borderId="34" applyNumberFormat="0" applyProtection="0">
      <alignment horizontal="left" vertical="center" indent="1"/>
    </xf>
    <xf numFmtId="194" fontId="124" fillId="0" borderId="90">
      <alignment horizontal="right"/>
    </xf>
    <xf numFmtId="4" fontId="40" fillId="5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vertical="center"/>
    </xf>
    <xf numFmtId="4" fontId="3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5" fillId="6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66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1" fillId="69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6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6" fillId="0" borderId="97" applyNumberFormat="0" applyFill="0" applyAlignment="0" applyProtection="0"/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127" fillId="0" borderId="89" applyFill="0" applyBorder="0" applyProtection="0">
      <alignment horizontal="left" vertical="top"/>
    </xf>
    <xf numFmtId="0" fontId="3" fillId="68" borderId="20" applyNumberFormat="0" applyProtection="0">
      <alignment horizontal="left" vertical="top" indent="1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3" fontId="124" fillId="0" borderId="43"/>
    <xf numFmtId="0" fontId="3" fillId="68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3" fillId="0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78" fillId="79" borderId="34" applyNumberFormat="0" applyAlignment="0" applyProtection="0"/>
    <xf numFmtId="4" fontId="46" fillId="69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58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95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35" fillId="116" borderId="95" applyNumberFormat="0" applyAlignment="0" applyProtection="0"/>
    <xf numFmtId="0" fontId="135" fillId="116" borderId="95" applyNumberFormat="0" applyAlignment="0" applyProtection="0"/>
    <xf numFmtId="0" fontId="3" fillId="68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120" fillId="0" borderId="46" applyFill="0" applyProtection="0">
      <alignment horizontal="right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4" fontId="35" fillId="64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61" borderId="34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33" fillId="54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90" fillId="67" borderId="88">
      <protection locked="0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194" fontId="124" fillId="0" borderId="90">
      <alignment horizontal="right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6" fillId="0" borderId="97" applyNumberFormat="0" applyFill="0" applyAlignment="0" applyProtection="0"/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9" fontId="92" fillId="110" borderId="88"/>
    <xf numFmtId="0" fontId="3" fillId="68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35" fillId="69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88" fillId="100" borderId="34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0" fontId="23" fillId="107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78" fillId="79" borderId="34" applyNumberFormat="0" applyAlignment="0" applyProtection="0"/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94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9" fontId="92" fillId="110" borderId="88"/>
    <xf numFmtId="4" fontId="40" fillId="54" borderId="34" applyNumberFormat="0" applyProtection="0">
      <alignment vertical="center"/>
    </xf>
    <xf numFmtId="4" fontId="40" fillId="72" borderId="20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40" fillId="8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6" fillId="0" borderId="97" applyNumberFormat="0" applyFill="0" applyAlignment="0" applyProtection="0"/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58" borderId="34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120" fillId="0" borderId="46" applyFill="0" applyProtection="0">
      <alignment horizontal="right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4" fontId="113" fillId="54" borderId="20" applyNumberFormat="0" applyProtection="0">
      <alignment vertical="center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23" fillId="102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121" fillId="104" borderId="95" applyNumberFormat="0" applyAlignment="0" applyProtection="0"/>
    <xf numFmtId="4" fontId="113" fillId="54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0" fontId="135" fillId="116" borderId="95" applyNumberFormat="0" applyAlignment="0" applyProtection="0"/>
    <xf numFmtId="0" fontId="135" fillId="116" borderId="95" applyNumberFormat="0" applyAlignment="0" applyProtection="0"/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84" fillId="82" borderId="20" applyNumberFormat="0" applyProtection="0">
      <alignment horizontal="left" vertical="top" indent="1"/>
    </xf>
    <xf numFmtId="194" fontId="124" fillId="0" borderId="90">
      <alignment horizontal="right"/>
    </xf>
    <xf numFmtId="4" fontId="40" fillId="63" borderId="34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5" fillId="68" borderId="25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82" fillId="72" borderId="34" applyNumberFormat="0" applyProtection="0">
      <alignment vertical="center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55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89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0" fontId="90" fillId="67" borderId="88">
      <protection locked="0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88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4" fontId="45" fillId="68" borderId="25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4" fontId="85" fillId="108" borderId="20" applyNumberFormat="0" applyProtection="0">
      <alignment vertical="center"/>
    </xf>
    <xf numFmtId="0" fontId="127" fillId="0" borderId="89" applyFill="0" applyBorder="0" applyProtection="0">
      <alignment horizontal="left" vertical="top"/>
    </xf>
    <xf numFmtId="4" fontId="40" fillId="58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3" fontId="124" fillId="0" borderId="43"/>
    <xf numFmtId="0" fontId="3" fillId="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87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63" borderId="20" applyNumberFormat="0" applyProtection="0">
      <alignment horizontal="right" vertical="center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35" fillId="116" borderId="95" applyNumberFormat="0" applyAlignment="0" applyProtection="0"/>
    <xf numFmtId="0" fontId="135" fillId="116" borderId="95" applyNumberFormat="0" applyAlignment="0" applyProtection="0"/>
    <xf numFmtId="0" fontId="23" fillId="71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90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120" fillId="0" borderId="46" applyFill="0" applyProtection="0">
      <alignment horizontal="right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4" fontId="45" fillId="68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40" fillId="108" borderId="96" applyNumberFormat="0" applyFont="0" applyAlignment="0" applyProtection="0"/>
    <xf numFmtId="0" fontId="3" fillId="66" borderId="20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4" fontId="33" fillId="54" borderId="20" applyNumberFormat="0" applyProtection="0">
      <alignment vertical="center"/>
    </xf>
    <xf numFmtId="4" fontId="40" fillId="0" borderId="20" applyNumberFormat="0" applyProtection="0">
      <alignment horizontal="left" vertical="center" indent="1"/>
    </xf>
    <xf numFmtId="4" fontId="40" fillId="58" borderId="34" applyNumberFormat="0" applyProtection="0">
      <alignment horizontal="right" vertical="center"/>
    </xf>
    <xf numFmtId="4" fontId="36" fillId="99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35" fillId="69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54" borderId="34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88" fillId="100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58" borderId="34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40" fillId="91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40" fillId="64" borderId="34" applyNumberFormat="0" applyProtection="0">
      <alignment horizontal="right" vertical="center"/>
    </xf>
    <xf numFmtId="4" fontId="85" fillId="10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3" fillId="66" borderId="25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0" fontId="120" fillId="0" borderId="46" applyFill="0" applyProtection="0">
      <alignment horizontal="right"/>
    </xf>
    <xf numFmtId="0" fontId="3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45" fillId="68" borderId="25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0" fontId="84" fillId="82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72" borderId="34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33" fillId="54" borderId="20" applyNumberFormat="0" applyProtection="0">
      <alignment vertical="center"/>
    </xf>
    <xf numFmtId="4" fontId="35" fillId="69" borderId="20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78" fillId="79" borderId="34" applyNumberFormat="0" applyAlignment="0" applyProtection="0"/>
    <xf numFmtId="4" fontId="40" fillId="54" borderId="34" applyNumberFormat="0" applyProtection="0">
      <alignment horizontal="left" vertical="center" indent="1"/>
    </xf>
    <xf numFmtId="4" fontId="82" fillId="54" borderId="34" applyNumberFormat="0" applyProtection="0">
      <alignment vertical="center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100" borderId="93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194" fontId="124" fillId="0" borderId="90">
      <alignment horizontal="right"/>
    </xf>
    <xf numFmtId="0" fontId="3" fillId="106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85" fillId="104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90" fillId="67" borderId="88">
      <protection locked="0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35" fillId="69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14" fillId="71" borderId="24" applyBorder="0"/>
    <xf numFmtId="4" fontId="41" fillId="69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5" fillId="60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33" fillId="54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23" fillId="107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121" fillId="104" borderId="95" applyNumberFormat="0" applyAlignment="0" applyProtection="0"/>
    <xf numFmtId="4" fontId="40" fillId="72" borderId="20" applyNumberFormat="0" applyProtection="0">
      <alignment vertical="center"/>
    </xf>
    <xf numFmtId="4" fontId="40" fillId="72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91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78" fillId="79" borderId="34" applyNumberFormat="0" applyAlignment="0" applyProtection="0"/>
    <xf numFmtId="4" fontId="35" fillId="69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140" fillId="104" borderId="34" applyNumberFormat="0" applyAlignment="0" applyProtection="0"/>
    <xf numFmtId="4" fontId="40" fillId="0" borderId="34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194" fontId="124" fillId="0" borderId="90">
      <alignment horizontal="right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0" fontId="40" fillId="108" borderId="96" applyNumberFormat="0" applyFont="0" applyAlignment="0" applyProtection="0"/>
    <xf numFmtId="4" fontId="40" fillId="72" borderId="20" applyNumberFormat="0" applyProtection="0">
      <alignment horizontal="left" vertical="center" indent="1"/>
    </xf>
    <xf numFmtId="4" fontId="46" fillId="69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14" fillId="71" borderId="24" applyBorder="0"/>
    <xf numFmtId="4" fontId="35" fillId="6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35" fillId="61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85" fillId="10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1" fillId="69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103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78" fillId="79" borderId="34" applyNumberFormat="0" applyAlignment="0" applyProtection="0"/>
    <xf numFmtId="4" fontId="36" fillId="8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0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0" borderId="34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127" fillId="0" borderId="89" applyFill="0" applyBorder="0" applyProtection="0">
      <alignment horizontal="left" vertical="top"/>
    </xf>
    <xf numFmtId="3" fontId="124" fillId="0" borderId="43"/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135" fillId="116" borderId="95" applyNumberFormat="0" applyAlignment="0" applyProtection="0"/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100" borderId="93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23" fillId="101" borderId="20" applyNumberFormat="0" applyProtection="0">
      <alignment horizontal="left" vertical="top" indent="1"/>
    </xf>
    <xf numFmtId="0" fontId="90" fillId="67" borderId="88">
      <protection locked="0"/>
    </xf>
    <xf numFmtId="49" fontId="92" fillId="110" borderId="88"/>
    <xf numFmtId="0" fontId="40" fillId="68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35" fillId="61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40" fillId="94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6" fillId="99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0" borderId="93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57" borderId="34" applyNumberFormat="0" applyProtection="0">
      <alignment horizontal="right" vertical="center"/>
    </xf>
    <xf numFmtId="4" fontId="40" fillId="64" borderId="34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5" fillId="5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72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4" fontId="40" fillId="58" borderId="34" applyNumberFormat="0" applyProtection="0">
      <alignment horizontal="right" vertical="center"/>
    </xf>
    <xf numFmtId="4" fontId="40" fillId="103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127" fillId="0" borderId="89" applyFill="0" applyBorder="0" applyProtection="0">
      <alignment horizontal="left" vertical="top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35" fillId="69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55" borderId="20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35" fillId="57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4" fontId="35" fillId="66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0" borderId="93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97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97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194" fontId="124" fillId="0" borderId="90">
      <alignment horizontal="right"/>
    </xf>
    <xf numFmtId="4" fontId="40" fillId="88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97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4" fontId="82" fillId="100" borderId="34" applyNumberFormat="0" applyProtection="0">
      <alignment horizontal="right" vertical="center"/>
    </xf>
    <xf numFmtId="0" fontId="23" fillId="102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103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4" fontId="40" fillId="54" borderId="34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0" fontId="40" fillId="108" borderId="96" applyNumberFormat="0" applyFont="0" applyAlignment="0" applyProtection="0"/>
    <xf numFmtId="0" fontId="85" fillId="102" borderId="20" applyNumberFormat="0" applyProtection="0">
      <alignment horizontal="left" vertical="top" indent="1"/>
    </xf>
    <xf numFmtId="4" fontId="40" fillId="0" borderId="20" applyNumberFormat="0" applyProtection="0">
      <alignment horizontal="left" vertical="center" indent="1"/>
    </xf>
    <xf numFmtId="0" fontId="3" fillId="0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4" fontId="41" fillId="69" borderId="20" applyNumberFormat="0" applyProtection="0">
      <alignment vertical="center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35" fillId="59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88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35" fillId="57" borderId="20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4" fontId="40" fillId="88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84" fillId="82" borderId="20" applyNumberFormat="0" applyProtection="0">
      <alignment horizontal="left" vertical="top" indent="1"/>
    </xf>
    <xf numFmtId="4" fontId="40" fillId="72" borderId="34" applyNumberFormat="0" applyProtection="0">
      <alignment vertical="center"/>
    </xf>
    <xf numFmtId="4" fontId="36" fillId="82" borderId="20" applyNumberFormat="0" applyProtection="0">
      <alignment vertical="center"/>
    </xf>
    <xf numFmtId="0" fontId="14" fillId="71" borderId="24" applyBorder="0"/>
    <xf numFmtId="4" fontId="35" fillId="69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8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23" fillId="107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4" fontId="35" fillId="6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5" fillId="56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35" fillId="64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0" fontId="121" fillId="104" borderId="95" applyNumberFormat="0" applyAlignment="0" applyProtection="0"/>
    <xf numFmtId="0" fontId="120" fillId="0" borderId="46" applyFill="0" applyProtection="0">
      <alignment horizontal="right"/>
    </xf>
    <xf numFmtId="0" fontId="135" fillId="116" borderId="95" applyNumberFormat="0" applyAlignment="0" applyProtection="0"/>
    <xf numFmtId="0" fontId="36" fillId="54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6" fillId="0" borderId="97" applyNumberFormat="0" applyFill="0" applyAlignment="0" applyProtection="0"/>
    <xf numFmtId="0" fontId="40" fillId="68" borderId="20" applyNumberFormat="0" applyProtection="0">
      <alignment horizontal="left" vertical="top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0" fontId="40" fillId="108" borderId="96" applyNumberFormat="0" applyFont="0" applyAlignment="0" applyProtection="0"/>
    <xf numFmtId="4" fontId="36" fillId="54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54" borderId="34" applyNumberFormat="0" applyProtection="0">
      <alignment vertical="center"/>
    </xf>
    <xf numFmtId="4" fontId="40" fillId="57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72" borderId="34" applyNumberFormat="0" applyProtection="0">
      <alignment vertical="center"/>
    </xf>
    <xf numFmtId="0" fontId="23" fillId="101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5" fillId="60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33" fillId="66" borderId="20" applyNumberFormat="0" applyProtection="0">
      <alignment horizontal="left" vertical="center" indent="1"/>
    </xf>
    <xf numFmtId="0" fontId="85" fillId="102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90" fillId="67" borderId="88">
      <protection locked="0"/>
    </xf>
    <xf numFmtId="4" fontId="33" fillId="66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35" fillId="58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87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4" fontId="40" fillId="8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40" fillId="90" borderId="20" applyNumberFormat="0" applyProtection="0">
      <alignment horizontal="right" vertical="center"/>
    </xf>
    <xf numFmtId="4" fontId="40" fillId="72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35" fillId="5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64" borderId="34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97" borderId="34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7" borderId="34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6" fillId="99" borderId="34" applyNumberFormat="0" applyProtection="0">
      <alignment horizontal="left" vertical="center" indent="1"/>
    </xf>
    <xf numFmtId="4" fontId="45" fillId="68" borderId="25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40" fillId="63" borderId="34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40" fillId="100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3" fillId="106" borderId="34" applyNumberFormat="0" applyProtection="0">
      <alignment horizontal="left" vertical="center" indent="1"/>
    </xf>
    <xf numFmtId="4" fontId="40" fillId="97" borderId="34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23" fillId="71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56" borderId="34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0" fontId="3" fillId="4" borderId="34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4" fontId="85" fillId="104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35" fillId="69" borderId="20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0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120" fillId="0" borderId="46" applyFill="0" applyProtection="0">
      <alignment horizontal="right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40" fillId="68" borderId="20" applyNumberFormat="0" applyProtection="0">
      <alignment horizontal="left" vertical="top" indent="1"/>
    </xf>
    <xf numFmtId="4" fontId="82" fillId="100" borderId="34" applyNumberFormat="0" applyProtection="0">
      <alignment horizontal="right" vertical="center"/>
    </xf>
    <xf numFmtId="4" fontId="40" fillId="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82" fillId="72" borderId="34" applyNumberFormat="0" applyProtection="0">
      <alignment vertical="center"/>
    </xf>
    <xf numFmtId="4" fontId="40" fillId="72" borderId="34" applyNumberFormat="0" applyProtection="0">
      <alignment vertical="center"/>
    </xf>
    <xf numFmtId="4" fontId="85" fillId="108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0" fontId="3" fillId="4" borderId="34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0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3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54" borderId="34" applyNumberFormat="0" applyProtection="0">
      <alignment horizontal="left" vertical="center" indent="1"/>
    </xf>
    <xf numFmtId="0" fontId="84" fillId="82" borderId="20" applyNumberFormat="0" applyProtection="0">
      <alignment horizontal="left" vertical="top" indent="1"/>
    </xf>
    <xf numFmtId="4" fontId="40" fillId="54" borderId="34" applyNumberFormat="0" applyProtection="0">
      <alignment horizontal="left" vertical="center" indent="1"/>
    </xf>
    <xf numFmtId="0" fontId="135" fillId="116" borderId="95" applyNumberFormat="0" applyAlignment="0" applyProtection="0"/>
    <xf numFmtId="0" fontId="135" fillId="116" borderId="95" applyNumberFormat="0" applyAlignment="0" applyProtection="0"/>
    <xf numFmtId="4" fontId="40" fillId="54" borderId="34" applyNumberFormat="0" applyProtection="0">
      <alignment horizontal="left" vertical="center" indent="1"/>
    </xf>
    <xf numFmtId="194" fontId="124" fillId="0" borderId="90">
      <alignment horizontal="right"/>
    </xf>
    <xf numFmtId="4" fontId="40" fillId="54" borderId="34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vertical="center"/>
    </xf>
    <xf numFmtId="0" fontId="78" fillId="79" borderId="34" applyNumberFormat="0" applyAlignment="0" applyProtection="0"/>
    <xf numFmtId="0" fontId="78" fillId="79" borderId="34" applyNumberFormat="0" applyAlignment="0" applyProtection="0"/>
    <xf numFmtId="0" fontId="3" fillId="69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127" fillId="0" borderId="89" applyFill="0" applyBorder="0" applyProtection="0">
      <alignment horizontal="left" vertical="top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3" fontId="124" fillId="0" borderId="43"/>
    <xf numFmtId="0" fontId="23" fillId="101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5" fillId="104" borderId="20" applyNumberFormat="0" applyProtection="0">
      <alignment horizontal="left" vertical="center" indent="1"/>
    </xf>
    <xf numFmtId="0" fontId="3" fillId="4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35" fillId="116" borderId="95" applyNumberFormat="0" applyAlignment="0" applyProtection="0"/>
    <xf numFmtId="0" fontId="135" fillId="116" borderId="95" applyNumberFormat="0" applyAlignment="0" applyProtection="0"/>
    <xf numFmtId="4" fontId="35" fillId="61" borderId="20" applyNumberFormat="0" applyProtection="0">
      <alignment horizontal="right" vertical="center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120" fillId="0" borderId="46" applyFill="0" applyProtection="0">
      <alignment horizontal="right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5" fillId="59" borderId="20" applyNumberFormat="0" applyProtection="0">
      <alignment horizontal="right" vertical="center"/>
    </xf>
    <xf numFmtId="0" fontId="3" fillId="0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40" fillId="100" borderId="34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23" fillId="71" borderId="20" applyNumberFormat="0" applyProtection="0">
      <alignment horizontal="left" vertical="top" indent="1"/>
    </xf>
    <xf numFmtId="0" fontId="23" fillId="71" borderId="20" applyNumberFormat="0" applyProtection="0">
      <alignment horizontal="left" vertical="top" indent="1"/>
    </xf>
    <xf numFmtId="0" fontId="3" fillId="103" borderId="34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35" fillId="62" borderId="20" applyNumberFormat="0" applyProtection="0">
      <alignment horizontal="right" vertical="center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0" fontId="3" fillId="103" borderId="34" applyNumberFormat="0" applyProtection="0">
      <alignment horizontal="left" vertical="center" indent="1"/>
    </xf>
    <xf numFmtId="4" fontId="40" fillId="97" borderId="34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120" fillId="0" borderId="46" applyFill="0" applyProtection="0">
      <alignment horizontal="right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121" fillId="104" borderId="95" applyNumberFormat="0" applyAlignment="0" applyProtection="0"/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35" fillId="54" borderId="20" applyNumberFormat="0" applyProtection="0">
      <alignment horizontal="left" vertical="center" indent="1"/>
    </xf>
    <xf numFmtId="0" fontId="121" fillId="104" borderId="95" applyNumberFormat="0" applyAlignment="0" applyProtection="0"/>
    <xf numFmtId="0" fontId="40" fillId="72" borderId="20" applyNumberFormat="0" applyProtection="0">
      <alignment horizontal="left" vertical="top" indent="1"/>
    </xf>
    <xf numFmtId="0" fontId="121" fillId="104" borderId="95" applyNumberFormat="0" applyAlignment="0" applyProtection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23" fillId="101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23" fillId="102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23" fillId="71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0" fontId="120" fillId="0" borderId="46" applyFill="0" applyProtection="0">
      <alignment horizontal="right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40" fillId="68" borderId="20" applyNumberFormat="0" applyProtection="0">
      <alignment horizontal="left" vertical="top" indent="1"/>
    </xf>
    <xf numFmtId="0" fontId="3" fillId="0" borderId="34" applyNumberFormat="0" applyProtection="0">
      <alignment horizontal="left" vertical="center" indent="1"/>
    </xf>
    <xf numFmtId="4" fontId="33" fillId="66" borderId="20" applyNumberFormat="0" applyProtection="0">
      <alignment horizontal="left" vertical="center" indent="1"/>
    </xf>
    <xf numFmtId="4" fontId="41" fillId="69" borderId="20" applyNumberFormat="0" applyProtection="0">
      <alignment horizontal="right" vertical="center"/>
    </xf>
    <xf numFmtId="4" fontId="82" fillId="100" borderId="34" applyNumberFormat="0" applyProtection="0">
      <alignment horizontal="right" vertical="center"/>
    </xf>
    <xf numFmtId="4" fontId="40" fillId="72" borderId="34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34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82" fillId="72" borderId="34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34" applyNumberFormat="0" applyProtection="0">
      <alignment vertical="center"/>
    </xf>
    <xf numFmtId="4" fontId="88" fillId="101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23" fillId="101" borderId="20" applyNumberFormat="0" applyProtection="0">
      <alignment horizontal="left" vertical="top" indent="1"/>
    </xf>
    <xf numFmtId="0" fontId="3" fillId="84" borderId="34" applyNumberFormat="0" applyProtection="0">
      <alignment horizontal="left" vertical="center" indent="1"/>
    </xf>
    <xf numFmtId="0" fontId="23" fillId="107" borderId="20" applyNumberFormat="0" applyProtection="0">
      <alignment horizontal="left" vertical="top" indent="1"/>
    </xf>
    <xf numFmtId="0" fontId="23" fillId="102" borderId="20" applyNumberFormat="0" applyProtection="0">
      <alignment horizontal="left" vertical="top" indent="1"/>
    </xf>
    <xf numFmtId="0" fontId="3" fillId="106" borderId="34" applyNumberFormat="0" applyProtection="0">
      <alignment horizontal="left" vertical="center" indent="1"/>
    </xf>
    <xf numFmtId="0" fontId="3" fillId="106" borderId="34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40" fillId="63" borderId="34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93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40" fillId="91" borderId="34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61" borderId="34" applyNumberFormat="0" applyProtection="0">
      <alignment horizontal="right" vertical="center"/>
    </xf>
    <xf numFmtId="4" fontId="40" fillId="56" borderId="34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4" fontId="40" fillId="57" borderId="34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0" fontId="135" fillId="116" borderId="95" applyNumberFormat="0" applyAlignment="0" applyProtection="0"/>
    <xf numFmtId="0" fontId="135" fillId="116" borderId="95" applyNumberFormat="0" applyAlignment="0" applyProtection="0"/>
    <xf numFmtId="4" fontId="40" fillId="54" borderId="34" applyNumberFormat="0" applyProtection="0">
      <alignment horizontal="left" vertical="center" indent="1"/>
    </xf>
    <xf numFmtId="194" fontId="124" fillId="0" borderId="90">
      <alignment horizontal="right"/>
    </xf>
    <xf numFmtId="4" fontId="40" fillId="54" borderId="34" applyNumberFormat="0" applyProtection="0">
      <alignment horizontal="left" vertical="center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40" fillId="54" borderId="34" applyNumberFormat="0" applyProtection="0">
      <alignment vertical="center"/>
    </xf>
    <xf numFmtId="0" fontId="36" fillId="54" borderId="20" applyNumberFormat="0" applyProtection="0">
      <alignment horizontal="left" vertical="top" indent="1"/>
    </xf>
    <xf numFmtId="4" fontId="35" fillId="58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0" fontId="78" fillId="79" borderId="34" applyNumberFormat="0" applyAlignment="0" applyProtection="0"/>
    <xf numFmtId="0" fontId="78" fillId="79" borderId="34" applyNumberFormat="0" applyAlignment="0" applyProtection="0"/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40" fillId="104" borderId="34" applyNumberFormat="0" applyAlignment="0" applyProtection="0"/>
    <xf numFmtId="0" fontId="140" fillId="104" borderId="34" applyNumberFormat="0" applyAlignment="0" applyProtection="0"/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90" fillId="67" borderId="88">
      <protection locked="0"/>
    </xf>
    <xf numFmtId="49" fontId="92" fillId="110" borderId="88"/>
    <xf numFmtId="0" fontId="127" fillId="0" borderId="89" applyFill="0" applyBorder="0" applyProtection="0">
      <alignment horizontal="left" vertical="top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3" fontId="124" fillId="0" borderId="43"/>
    <xf numFmtId="4" fontId="40" fillId="87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0" fontId="3" fillId="55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113" fillId="54" borderId="20" applyNumberFormat="0" applyProtection="0">
      <alignment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85" fillId="102" borderId="20" applyNumberFormat="0" applyProtection="0">
      <alignment horizontal="left" vertical="top" indent="1"/>
    </xf>
    <xf numFmtId="0" fontId="85" fillId="108" borderId="20" applyNumberFormat="0" applyProtection="0">
      <alignment horizontal="left" vertical="top" indent="1"/>
    </xf>
    <xf numFmtId="0" fontId="23" fillId="107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6" fillId="69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1" fillId="69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1" fillId="69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58" borderId="34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84" borderId="34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0" fillId="63" borderId="34" applyNumberFormat="0" applyProtection="0">
      <alignment horizontal="right" vertical="center"/>
    </xf>
    <xf numFmtId="0" fontId="40" fillId="108" borderId="96" applyNumberFormat="0" applyFont="0" applyAlignment="0" applyProtection="0"/>
    <xf numFmtId="0" fontId="40" fillId="108" borderId="96" applyNumberFormat="0" applyFont="0" applyAlignment="0" applyProtection="0"/>
    <xf numFmtId="0" fontId="135" fillId="116" borderId="95" applyNumberFormat="0" applyAlignment="0" applyProtection="0"/>
    <xf numFmtId="0" fontId="135" fillId="116" borderId="95" applyNumberFormat="0" applyAlignment="0" applyProtection="0"/>
    <xf numFmtId="4" fontId="40" fillId="54" borderId="34" applyNumberFormat="0" applyProtection="0">
      <alignment horizontal="left" vertical="center" indent="1"/>
    </xf>
    <xf numFmtId="4" fontId="40" fillId="93" borderId="34" applyNumberFormat="0" applyProtection="0">
      <alignment horizontal="right" vertical="center"/>
    </xf>
    <xf numFmtId="0" fontId="121" fillId="104" borderId="95" applyNumberFormat="0" applyAlignment="0" applyProtection="0"/>
    <xf numFmtId="0" fontId="121" fillId="104" borderId="95" applyNumberFormat="0" applyAlignment="0" applyProtection="0"/>
    <xf numFmtId="0" fontId="120" fillId="0" borderId="46" applyFill="0" applyProtection="0">
      <alignment horizontal="right"/>
    </xf>
    <xf numFmtId="4" fontId="40" fillId="64" borderId="34" applyNumberFormat="0" applyProtection="0">
      <alignment horizontal="right" vertical="center"/>
    </xf>
    <xf numFmtId="4" fontId="46" fillId="69" borderId="20" applyNumberFormat="0" applyProtection="0">
      <alignment horizontal="right" vertical="center"/>
    </xf>
    <xf numFmtId="4" fontId="45" fillId="68" borderId="25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4" fontId="41" fillId="69" borderId="20" applyNumberFormat="0" applyProtection="0">
      <alignment horizontal="right" vertical="center"/>
    </xf>
    <xf numFmtId="4" fontId="35" fillId="69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33" fillId="66" borderId="25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4" fontId="35" fillId="62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59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8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5" fillId="54" borderId="20" applyNumberFormat="0" applyProtection="0">
      <alignment horizontal="left" vertical="center" indent="1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0" fontId="3" fillId="84" borderId="34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64" borderId="34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0" fontId="3" fillId="84" borderId="34" applyNumberFormat="0" applyProtection="0">
      <alignment horizontal="left" vertical="center" indent="1"/>
    </xf>
    <xf numFmtId="0" fontId="3" fillId="84" borderId="34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194" fontId="124" fillId="0" borderId="90">
      <alignment horizontal="right"/>
    </xf>
    <xf numFmtId="0" fontId="3" fillId="66" borderId="20" applyNumberFormat="0" applyProtection="0">
      <alignment horizontal="left" vertical="center" indent="1"/>
    </xf>
    <xf numFmtId="0" fontId="135" fillId="116" borderId="95" applyNumberFormat="0" applyAlignment="0" applyProtection="0"/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9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127" fillId="0" borderId="89" applyFill="0" applyBorder="0" applyProtection="0">
      <alignment horizontal="left" vertical="top"/>
    </xf>
    <xf numFmtId="4" fontId="40" fillId="92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194" fontId="124" fillId="0" borderId="90">
      <alignment horizontal="right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0" fontId="36" fillId="54" borderId="20" applyNumberFormat="0" applyProtection="0">
      <alignment horizontal="left" vertical="top" indent="1"/>
    </xf>
    <xf numFmtId="4" fontId="36" fillId="54" borderId="20" applyNumberFormat="0" applyProtection="0">
      <alignment horizontal="left" vertical="center" indent="1"/>
    </xf>
    <xf numFmtId="0" fontId="140" fillId="104" borderId="34" applyNumberFormat="0" applyAlignment="0" applyProtection="0"/>
    <xf numFmtId="0" fontId="140" fillId="104" borderId="34" applyNumberFormat="0" applyAlignment="0" applyProtection="0"/>
    <xf numFmtId="4" fontId="36" fillId="54" borderId="20" applyNumberFormat="0" applyProtection="0">
      <alignment horizontal="left" vertical="center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40" fillId="108" borderId="96" applyNumberFormat="0" applyFont="0" applyAlignment="0" applyProtection="0"/>
    <xf numFmtId="0" fontId="135" fillId="116" borderId="95" applyNumberFormat="0" applyAlignment="0" applyProtection="0"/>
    <xf numFmtId="4" fontId="41" fillId="69" borderId="20" applyNumberFormat="0" applyProtection="0">
      <alignment horizontal="right" vertical="center"/>
    </xf>
    <xf numFmtId="4" fontId="33" fillId="66" borderId="25" applyNumberFormat="0" applyProtection="0">
      <alignment horizontal="left" vertical="center" indent="1"/>
    </xf>
    <xf numFmtId="4" fontId="35" fillId="69" borderId="20" applyNumberFormat="0" applyProtection="0">
      <alignment vertical="center"/>
    </xf>
    <xf numFmtId="0" fontId="14" fillId="71" borderId="24" applyBorder="0"/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4" fontId="35" fillId="6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35" fillId="57" borderId="20" applyNumberFormat="0" applyProtection="0">
      <alignment horizontal="right" vertical="center"/>
    </xf>
    <xf numFmtId="4" fontId="35" fillId="56" borderId="20" applyNumberFormat="0" applyProtection="0">
      <alignment horizontal="right" vertical="center"/>
    </xf>
    <xf numFmtId="4" fontId="34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0" fontId="36" fillId="0" borderId="97" applyNumberFormat="0" applyFill="0" applyAlignment="0" applyProtection="0"/>
    <xf numFmtId="0" fontId="36" fillId="0" borderId="97" applyNumberFormat="0" applyFill="0" applyAlignment="0" applyProtection="0"/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8" borderId="20" applyNumberFormat="0" applyProtection="0">
      <alignment horizontal="left" vertical="top" indent="1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36" fillId="82" borderId="20" applyNumberFormat="0" applyProtection="0">
      <alignment vertical="center"/>
    </xf>
    <xf numFmtId="4" fontId="113" fillId="54" borderId="20" applyNumberFormat="0" applyProtection="0">
      <alignment vertical="center"/>
    </xf>
    <xf numFmtId="3" fontId="124" fillId="0" borderId="43"/>
    <xf numFmtId="4" fontId="113" fillId="54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0" fontId="36" fillId="54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127" fillId="0" borderId="89" applyFill="0" applyBorder="0" applyProtection="0">
      <alignment horizontal="left" vertical="top"/>
    </xf>
    <xf numFmtId="0" fontId="36" fillId="0" borderId="97" applyNumberFormat="0" applyFill="0" applyAlignment="0" applyProtection="0"/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88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1" fillId="69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35" fillId="6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4" fontId="40" fillId="95" borderId="20" applyNumberFormat="0" applyProtection="0">
      <alignment horizontal="right" vertical="center"/>
    </xf>
    <xf numFmtId="4" fontId="35" fillId="6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35" fillId="60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4" fontId="35" fillId="5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85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6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40" fillId="94" borderId="20" applyNumberFormat="0" applyProtection="0">
      <alignment horizontal="right" vertical="center"/>
    </xf>
    <xf numFmtId="0" fontId="121" fillId="104" borderId="95" applyNumberFormat="0" applyAlignment="0" applyProtection="0"/>
    <xf numFmtId="0" fontId="3" fillId="66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40" fillId="108" borderId="96" applyNumberFormat="0" applyFont="0" applyAlignment="0" applyProtection="0"/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90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3" fontId="124" fillId="0" borderId="43"/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90" borderId="20" applyNumberFormat="0" applyProtection="0">
      <alignment horizontal="right" vertical="center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40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27" fillId="0" borderId="89" applyFill="0" applyBorder="0" applyProtection="0">
      <alignment horizontal="left" vertical="top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3" fontId="124" fillId="0" borderId="43"/>
    <xf numFmtId="0" fontId="40" fillId="72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8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40" fillId="72" borderId="20" applyNumberFormat="0" applyProtection="0">
      <alignment horizontal="left" vertical="top" indent="1"/>
    </xf>
    <xf numFmtId="0" fontId="40" fillId="72" borderId="20" applyNumberFormat="0" applyProtection="0">
      <alignment horizontal="left" vertical="top" indent="1"/>
    </xf>
    <xf numFmtId="4" fontId="113" fillId="54" borderId="20" applyNumberFormat="0" applyProtection="0">
      <alignment vertical="center"/>
    </xf>
    <xf numFmtId="4" fontId="113" fillId="54" borderId="20" applyNumberFormat="0" applyProtection="0">
      <alignment vertical="center"/>
    </xf>
    <xf numFmtId="4" fontId="36" fillId="82" borderId="20" applyNumberFormat="0" applyProtection="0">
      <alignment vertical="center"/>
    </xf>
    <xf numFmtId="0" fontId="3" fillId="69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140" fillId="104" borderId="34" applyNumberFormat="0" applyAlignment="0" applyProtection="0"/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4" fontId="40" fillId="102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49" fontId="92" fillId="110" borderId="88"/>
    <xf numFmtId="0" fontId="90" fillId="67" borderId="88">
      <protection locked="0"/>
    </xf>
    <xf numFmtId="0" fontId="3" fillId="55" borderId="20" applyNumberFormat="0" applyProtection="0">
      <alignment horizontal="left" vertical="top" indent="1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5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7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8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89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35" fillId="61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0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2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35" fillId="63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4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5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35" fillId="6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96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4" fontId="40" fillId="102" borderId="20" applyNumberFormat="0" applyProtection="0">
      <alignment horizontal="right" vertical="center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35" fillId="69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33" fillId="66" borderId="25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4" fontId="40" fillId="72" borderId="20" applyNumberFormat="0" applyProtection="0">
      <alignment horizontal="left" vertical="center" indent="1"/>
    </xf>
    <xf numFmtId="0" fontId="40" fillId="72" borderId="20" applyNumberFormat="0" applyProtection="0">
      <alignment horizontal="left" vertical="top" indent="1"/>
    </xf>
    <xf numFmtId="4" fontId="40" fillId="72" borderId="20" applyNumberFormat="0" applyProtection="0">
      <alignment horizontal="left" vertical="center" indent="1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40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4" fontId="40" fillId="102" borderId="20" applyNumberFormat="0" applyProtection="0">
      <alignment horizontal="left" vertical="center" indent="1"/>
    </xf>
    <xf numFmtId="0" fontId="36" fillId="0" borderId="97" applyNumberFormat="0" applyFill="0" applyAlignment="0" applyProtection="0"/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6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4" fontId="40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left" vertical="center" indent="1"/>
    </xf>
    <xf numFmtId="4" fontId="40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4" fontId="36" fillId="54" borderId="20" applyNumberFormat="0" applyProtection="0">
      <alignment horizontal="left" vertical="center" indent="1"/>
    </xf>
    <xf numFmtId="0" fontId="36" fillId="54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36" fillId="54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4" fontId="40" fillId="95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0" fontId="3" fillId="66" borderId="20" applyNumberFormat="0" applyProtection="0">
      <alignment horizontal="left" vertical="center" indent="1"/>
    </xf>
    <xf numFmtId="4" fontId="82" fillId="101" borderId="20" applyNumberFormat="0" applyProtection="0">
      <alignment horizontal="right" vertical="center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4" fontId="82" fillId="101" borderId="20" applyNumberFormat="0" applyProtection="0">
      <alignment horizontal="right" vertical="center"/>
    </xf>
    <xf numFmtId="4" fontId="82" fillId="101" borderId="20" applyNumberFormat="0" applyProtection="0">
      <alignment horizontal="right" vertical="center"/>
    </xf>
    <xf numFmtId="0" fontId="3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0" fontId="40" fillId="68" borderId="20" applyNumberFormat="0" applyProtection="0">
      <alignment horizontal="left" vertical="top" indent="1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88" fillId="101" borderId="20" applyNumberFormat="0" applyProtection="0">
      <alignment horizontal="right" vertical="center"/>
    </xf>
    <xf numFmtId="4" fontId="33" fillId="66" borderId="20" applyNumberFormat="0" applyProtection="0">
      <alignment horizontal="left" vertical="center" indent="1"/>
    </xf>
    <xf numFmtId="0" fontId="3" fillId="68" borderId="20" applyNumberFormat="0" applyProtection="0">
      <alignment horizontal="left" vertical="top" indent="1"/>
    </xf>
    <xf numFmtId="0" fontId="3" fillId="66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center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40" fillId="102" borderId="20" applyNumberFormat="0" applyProtection="0">
      <alignment horizontal="left" vertical="center" indent="1"/>
    </xf>
    <xf numFmtId="0" fontId="135" fillId="116" borderId="95" applyNumberFormat="0" applyAlignment="0" applyProtection="0"/>
    <xf numFmtId="0" fontId="40" fillId="108" borderId="96" applyNumberFormat="0" applyFont="0" applyAlignment="0" applyProtection="0"/>
    <xf numFmtId="0" fontId="3" fillId="69" borderId="20" applyNumberFormat="0" applyProtection="0">
      <alignment horizontal="left" vertical="top" indent="1"/>
    </xf>
    <xf numFmtId="4" fontId="35" fillId="66" borderId="20" applyNumberFormat="0" applyProtection="0">
      <alignment horizontal="right" vertical="center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4" fontId="40" fillId="102" borderId="20" applyNumberFormat="0" applyProtection="0">
      <alignment horizontal="right" vertical="center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0" fontId="3" fillId="69" borderId="20" applyNumberFormat="0" applyProtection="0">
      <alignment horizontal="left" vertical="top" indent="1"/>
    </xf>
    <xf numFmtId="4" fontId="82" fillId="72" borderId="20" applyNumberFormat="0" applyProtection="0">
      <alignment vertical="center"/>
    </xf>
    <xf numFmtId="4" fontId="40" fillId="72" borderId="20" applyNumberFormat="0" applyProtection="0">
      <alignment horizontal="left" vertical="center" indent="1"/>
    </xf>
    <xf numFmtId="4" fontId="82" fillId="72" borderId="20" applyNumberFormat="0" applyProtection="0">
      <alignment vertical="center"/>
    </xf>
    <xf numFmtId="4" fontId="82" fillId="72" borderId="20" applyNumberFormat="0" applyProtection="0">
      <alignment vertical="center"/>
    </xf>
    <xf numFmtId="0" fontId="3" fillId="69" borderId="20" applyNumberFormat="0" applyProtection="0">
      <alignment horizontal="left" vertical="top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" fillId="0" borderId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23" fillId="92" borderId="91" applyNumberFormat="0" applyProtection="0">
      <alignment horizontal="right" vertical="center"/>
    </xf>
    <xf numFmtId="4" fontId="23" fillId="98" borderId="92" applyNumberFormat="0" applyProtection="0">
      <alignment horizontal="left" vertical="center" indent="1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0" fontId="23" fillId="107" borderId="91" applyNumberFormat="0" applyProtection="0">
      <alignment horizontal="left" vertical="center" indent="1"/>
    </xf>
    <xf numFmtId="4" fontId="23" fillId="0" borderId="91" applyNumberFormat="0" applyProtection="0">
      <alignment horizontal="right" vertical="center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2" borderId="91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82" borderId="91" applyNumberFormat="0" applyProtection="0">
      <alignment vertical="center"/>
    </xf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2" fillId="0" borderId="94" applyNumberFormat="0" applyFill="0" applyAlignment="0" applyProtection="0"/>
    <xf numFmtId="0" fontId="32" fillId="0" borderId="94" applyNumberFormat="0" applyFill="0" applyAlignment="0" applyProtection="0"/>
    <xf numFmtId="4" fontId="89" fillId="70" borderId="91" applyNumberFormat="0" applyProtection="0">
      <alignment horizontal="right" vertical="center"/>
    </xf>
    <xf numFmtId="4" fontId="87" fillId="109" borderId="92" applyNumberFormat="0" applyProtection="0">
      <alignment horizontal="left" vertical="center" indent="1"/>
    </xf>
    <xf numFmtId="0" fontId="30" fillId="38" borderId="0" applyNumberFormat="0" applyBorder="0" applyAlignment="0" applyProtection="0"/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83" fillId="67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4" fontId="23" fillId="0" borderId="91" applyNumberFormat="0" applyProtection="0">
      <alignment horizontal="right" vertical="center"/>
    </xf>
    <xf numFmtId="0" fontId="30" fillId="78" borderId="0" applyNumberFormat="0" applyBorder="0" applyAlignment="0" applyProtection="0"/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55" fillId="48" borderId="0" applyNumberFormat="0" applyBorder="0" applyAlignment="0" applyProtection="0"/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57" fillId="79" borderId="91" applyNumberFormat="0" applyAlignment="0" applyProtection="0"/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23" fillId="104" borderId="91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0" fontId="64" fillId="0" borderId="30" applyNumberFormat="0" applyFill="0" applyAlignment="0" applyProtection="0"/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0" fontId="66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0" fillId="49" borderId="91" applyNumberFormat="0" applyAlignment="0" applyProtection="0"/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0" fontId="72" fillId="0" borderId="33" applyNumberFormat="0" applyFill="0" applyAlignment="0" applyProtection="0"/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3" fillId="71" borderId="92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0" fontId="3" fillId="0" borderId="0"/>
    <xf numFmtId="4" fontId="23" fillId="98" borderId="92" applyNumberFormat="0" applyProtection="0">
      <alignment horizontal="left" vertical="center" indent="1"/>
    </xf>
    <xf numFmtId="4" fontId="23" fillId="96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0" fontId="23" fillId="48" borderId="91" applyNumberFormat="0" applyFont="0" applyAlignment="0" applyProtection="0"/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0" fontId="81" fillId="0" borderId="69">
      <alignment horizont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83" fillId="54" borderId="91" applyNumberFormat="0" applyProtection="0">
      <alignment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83" fillId="54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70" fillId="49" borderId="91" applyNumberFormat="0" applyAlignment="0" applyProtection="0"/>
    <xf numFmtId="0" fontId="70" fillId="49" borderId="91" applyNumberFormat="0" applyAlignment="0" applyProtection="0"/>
    <xf numFmtId="0" fontId="57" fillId="79" borderId="91" applyNumberFormat="0" applyAlignment="0" applyProtection="0"/>
    <xf numFmtId="4" fontId="3" fillId="71" borderId="92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83" fillId="67" borderId="91" applyNumberFormat="0" applyProtection="0">
      <alignment horizontal="right" vertical="center"/>
    </xf>
    <xf numFmtId="4" fontId="87" fillId="109" borderId="92" applyNumberFormat="0" applyProtection="0">
      <alignment horizontal="left" vertical="center" indent="1"/>
    </xf>
    <xf numFmtId="4" fontId="89" fillId="70" borderId="91" applyNumberFormat="0" applyProtection="0">
      <alignment horizontal="right" vertical="center"/>
    </xf>
    <xf numFmtId="0" fontId="32" fillId="0" borderId="94" applyNumberFormat="0" applyFill="0" applyAlignment="0" applyProtection="0"/>
    <xf numFmtId="0" fontId="95" fillId="0" borderId="0" applyNumberFormat="0" applyFill="0" applyBorder="0" applyAlignment="0" applyProtection="0"/>
    <xf numFmtId="0" fontId="23" fillId="104" borderId="91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3" fillId="0" borderId="91" applyNumberFormat="0" applyProtection="0">
      <alignment horizontal="right" vertical="center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3" fillId="102" borderId="92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3" fillId="71" borderId="9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0" fontId="2" fillId="0" borderId="0"/>
    <xf numFmtId="0" fontId="2" fillId="0" borderId="0"/>
    <xf numFmtId="4" fontId="23" fillId="98" borderId="9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8" borderId="9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0" fontId="2" fillId="0" borderId="0"/>
    <xf numFmtId="4" fontId="23" fillId="96" borderId="91" applyNumberFormat="0" applyProtection="0">
      <alignment horizontal="right" vertical="center"/>
    </xf>
    <xf numFmtId="0" fontId="2" fillId="0" borderId="0"/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54" borderId="91" applyNumberFormat="0" applyProtection="0">
      <alignment horizontal="left" vertical="center" indent="1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23" fillId="48" borderId="91" applyNumberFormat="0" applyFont="0" applyAlignment="0" applyProtection="0"/>
    <xf numFmtId="0" fontId="57" fillId="79" borderId="91" applyNumberFormat="0" applyAlignment="0" applyProtection="0"/>
    <xf numFmtId="194" fontId="124" fillId="0" borderId="5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3" fillId="48" borderId="91" applyNumberFormat="0" applyFont="0" applyAlignment="0" applyProtection="0"/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82" borderId="91" applyNumberFormat="0" applyProtection="0">
      <alignment vertical="center"/>
    </xf>
    <xf numFmtId="4" fontId="23" fillId="54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5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6" borderId="91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8" borderId="92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89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0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2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4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5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6" borderId="91" applyNumberFormat="0" applyProtection="0">
      <alignment horizontal="right" vertical="center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98" borderId="92" applyNumberFormat="0" applyProtection="0">
      <alignment horizontal="left" vertical="center" indent="1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2" borderId="91" applyNumberFormat="0" applyProtection="0">
      <alignment horizontal="right" vertical="center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4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4" fontId="23" fillId="0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0" fontId="81" fillId="0" borderId="69">
      <alignment horizontal="center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0" fontId="127" fillId="0" borderId="3" applyFill="0" applyBorder="0" applyProtection="0">
      <alignment horizontal="left" vertical="top"/>
    </xf>
    <xf numFmtId="8" fontId="3" fillId="0" borderId="99" applyFont="0" applyFill="0" applyBorder="0" applyProtection="0">
      <alignment horizontal="right"/>
    </xf>
    <xf numFmtId="0" fontId="136" fillId="0" borderId="69">
      <alignment horizontal="right"/>
    </xf>
    <xf numFmtId="0" fontId="136" fillId="0" borderId="69">
      <alignment horizontal="left"/>
    </xf>
    <xf numFmtId="0" fontId="81" fillId="0" borderId="69">
      <alignment horizontal="center"/>
    </xf>
    <xf numFmtId="0" fontId="136" fillId="0" borderId="69">
      <alignment horizontal="right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83" fillId="54" borderId="91" applyNumberFormat="0" applyProtection="0">
      <alignment vertical="center"/>
    </xf>
    <xf numFmtId="4" fontId="23" fillId="83" borderId="91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3" fillId="71" borderId="92" applyNumberFormat="0" applyProtection="0">
      <alignment horizontal="left" vertical="center" indent="1"/>
    </xf>
    <xf numFmtId="4" fontId="23" fillId="101" borderId="92" applyNumberFormat="0" applyProtection="0">
      <alignment horizontal="left" vertical="center" indent="1"/>
    </xf>
    <xf numFmtId="4" fontId="23" fillId="102" borderId="92" applyNumberFormat="0" applyProtection="0">
      <alignment horizontal="left" vertical="center" indent="1"/>
    </xf>
    <xf numFmtId="4" fontId="83" fillId="67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89" fillId="70" borderId="91" applyNumberFormat="0" applyProtection="0">
      <alignment horizontal="right" vertical="center"/>
    </xf>
    <xf numFmtId="4" fontId="23" fillId="83" borderId="91" applyNumberFormat="0" applyProtection="0">
      <alignment horizontal="left" vertical="center" indent="1"/>
    </xf>
    <xf numFmtId="4" fontId="23" fillId="102" borderId="91" applyNumberFormat="0" applyProtection="0">
      <alignment horizontal="right" vertical="center"/>
    </xf>
    <xf numFmtId="0" fontId="23" fillId="104" borderId="91" applyNumberFormat="0" applyProtection="0">
      <alignment horizontal="left" vertical="center" indent="1"/>
    </xf>
    <xf numFmtId="0" fontId="23" fillId="105" borderId="91" applyNumberFormat="0" applyProtection="0">
      <alignment horizontal="left" vertical="center" indent="1"/>
    </xf>
    <xf numFmtId="0" fontId="23" fillId="107" borderId="91" applyNumberFormat="0" applyProtection="0">
      <alignment horizontal="left" vertical="center" indent="1"/>
    </xf>
    <xf numFmtId="0" fontId="23" fillId="101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4" fontId="23" fillId="83" borderId="91" applyNumberFormat="0" applyProtection="0">
      <alignment horizontal="left" vertical="center" indent="1"/>
    </xf>
    <xf numFmtId="0" fontId="23" fillId="70" borderId="105" applyNumberFormat="0">
      <protection locked="0"/>
    </xf>
    <xf numFmtId="4" fontId="33" fillId="65" borderId="10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79" borderId="107" applyNumberFormat="0" applyAlignment="0" applyProtection="0"/>
    <xf numFmtId="4" fontId="40" fillId="54" borderId="107" applyNumberFormat="0" applyProtection="0">
      <alignment vertical="center"/>
    </xf>
    <xf numFmtId="4" fontId="40" fillId="54" borderId="107" applyNumberFormat="0" applyProtection="0">
      <alignment vertical="center"/>
    </xf>
    <xf numFmtId="4" fontId="40" fillId="54" borderId="107" applyNumberFormat="0" applyProtection="0">
      <alignment vertical="center"/>
    </xf>
    <xf numFmtId="4" fontId="82" fillId="54" borderId="107" applyNumberFormat="0" applyProtection="0">
      <alignment vertical="center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4" fontId="40" fillId="5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4" fontId="40" fillId="57" borderId="107" applyNumberFormat="0" applyProtection="0">
      <alignment horizontal="right" vertical="center"/>
    </xf>
    <xf numFmtId="4" fontId="40" fillId="57" borderId="107" applyNumberFormat="0" applyProtection="0">
      <alignment horizontal="right" vertical="center"/>
    </xf>
    <xf numFmtId="4" fontId="40" fillId="57" borderId="107" applyNumberFormat="0" applyProtection="0">
      <alignment horizontal="right" vertical="center"/>
    </xf>
    <xf numFmtId="4" fontId="40" fillId="58" borderId="107" applyNumberFormat="0" applyProtection="0">
      <alignment horizontal="right" vertical="center"/>
    </xf>
    <xf numFmtId="4" fontId="40" fillId="58" borderId="107" applyNumberFormat="0" applyProtection="0">
      <alignment horizontal="right" vertical="center"/>
    </xf>
    <xf numFmtId="4" fontId="40" fillId="58" borderId="107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40" fillId="56" borderId="107" applyNumberFormat="0" applyProtection="0">
      <alignment horizontal="right" vertical="center"/>
    </xf>
    <xf numFmtId="4" fontId="40" fillId="56" borderId="107" applyNumberFormat="0" applyProtection="0">
      <alignment horizontal="right" vertical="center"/>
    </xf>
    <xf numFmtId="4" fontId="40" fillId="56" borderId="107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23" fillId="88" borderId="108" applyNumberFormat="0" applyProtection="0">
      <alignment horizontal="right" vertical="center"/>
    </xf>
    <xf numFmtId="4" fontId="40" fillId="61" borderId="107" applyNumberFormat="0" applyProtection="0">
      <alignment horizontal="right" vertical="center"/>
    </xf>
    <xf numFmtId="4" fontId="40" fillId="61" borderId="107" applyNumberFormat="0" applyProtection="0">
      <alignment horizontal="right" vertical="center"/>
    </xf>
    <xf numFmtId="4" fontId="40" fillId="61" borderId="107" applyNumberFormat="0" applyProtection="0">
      <alignment horizontal="right" vertical="center"/>
    </xf>
    <xf numFmtId="4" fontId="40" fillId="91" borderId="107" applyNumberFormat="0" applyProtection="0">
      <alignment horizontal="right" vertical="center"/>
    </xf>
    <xf numFmtId="4" fontId="40" fillId="91" borderId="107" applyNumberFormat="0" applyProtection="0">
      <alignment horizontal="right" vertical="center"/>
    </xf>
    <xf numFmtId="4" fontId="40" fillId="91" borderId="107" applyNumberFormat="0" applyProtection="0">
      <alignment horizontal="right" vertical="center"/>
    </xf>
    <xf numFmtId="4" fontId="40" fillId="93" borderId="107" applyNumberFormat="0" applyProtection="0">
      <alignment horizontal="right" vertical="center"/>
    </xf>
    <xf numFmtId="4" fontId="40" fillId="93" borderId="107" applyNumberFormat="0" applyProtection="0">
      <alignment horizontal="right" vertical="center"/>
    </xf>
    <xf numFmtId="4" fontId="40" fillId="93" borderId="107" applyNumberFormat="0" applyProtection="0">
      <alignment horizontal="right" vertical="center"/>
    </xf>
    <xf numFmtId="4" fontId="40" fillId="64" borderId="107" applyNumberFormat="0" applyProtection="0">
      <alignment horizontal="right" vertical="center"/>
    </xf>
    <xf numFmtId="4" fontId="40" fillId="64" borderId="107" applyNumberFormat="0" applyProtection="0">
      <alignment horizontal="right" vertical="center"/>
    </xf>
    <xf numFmtId="4" fontId="40" fillId="64" borderId="107" applyNumberFormat="0" applyProtection="0">
      <alignment horizontal="right" vertical="center"/>
    </xf>
    <xf numFmtId="4" fontId="40" fillId="63" borderId="107" applyNumberFormat="0" applyProtection="0">
      <alignment horizontal="right" vertical="center"/>
    </xf>
    <xf numFmtId="4" fontId="40" fillId="63" borderId="107" applyNumberFormat="0" applyProtection="0">
      <alignment horizontal="right" vertical="center"/>
    </xf>
    <xf numFmtId="4" fontId="40" fillId="63" borderId="107" applyNumberFormat="0" applyProtection="0">
      <alignment horizontal="right" vertical="center"/>
    </xf>
    <xf numFmtId="4" fontId="40" fillId="97" borderId="107" applyNumberFormat="0" applyProtection="0">
      <alignment horizontal="right" vertical="center"/>
    </xf>
    <xf numFmtId="4" fontId="40" fillId="97" borderId="107" applyNumberFormat="0" applyProtection="0">
      <alignment horizontal="right" vertical="center"/>
    </xf>
    <xf numFmtId="4" fontId="40" fillId="97" borderId="107" applyNumberFormat="0" applyProtection="0">
      <alignment horizontal="right" vertical="center"/>
    </xf>
    <xf numFmtId="4" fontId="36" fillId="99" borderId="107" applyNumberFormat="0" applyProtection="0">
      <alignment horizontal="left" vertical="center" indent="1"/>
    </xf>
    <xf numFmtId="4" fontId="36" fillId="98" borderId="104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33" fillId="65" borderId="104" applyNumberFormat="0" applyProtection="0">
      <alignment horizontal="left" vertical="center" indent="1"/>
    </xf>
    <xf numFmtId="4" fontId="23" fillId="98" borderId="108" applyNumberFormat="0" applyProtection="0">
      <alignment horizontal="left" vertical="center" indent="1"/>
    </xf>
    <xf numFmtId="4" fontId="40" fillId="100" borderId="109" applyNumberFormat="0" applyProtection="0">
      <alignment horizontal="left" vertical="center" indent="1"/>
    </xf>
    <xf numFmtId="4" fontId="40" fillId="100" borderId="109" applyNumberFormat="0" applyProtection="0">
      <alignment horizontal="left" vertical="center" indent="1"/>
    </xf>
    <xf numFmtId="4" fontId="40" fillId="100" borderId="109" applyNumberFormat="0" applyProtection="0">
      <alignment horizontal="left" vertical="center" indent="1"/>
    </xf>
    <xf numFmtId="4" fontId="3" fillId="71" borderId="108" applyNumberFormat="0" applyProtection="0">
      <alignment horizontal="left" vertical="center" indent="1"/>
    </xf>
    <xf numFmtId="4" fontId="3" fillId="71" borderId="108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40" fillId="100" borderId="107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1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40" fillId="103" borderId="107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4" fontId="23" fillId="102" borderId="108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3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106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23" fillId="70" borderId="105" applyNumberFormat="0">
      <protection locked="0"/>
    </xf>
    <xf numFmtId="0" fontId="23" fillId="70" borderId="105" applyNumberFormat="0">
      <protection locked="0"/>
    </xf>
    <xf numFmtId="0" fontId="23" fillId="70" borderId="105" applyNumberFormat="0">
      <protection locked="0"/>
    </xf>
    <xf numFmtId="0" fontId="23" fillId="70" borderId="105" applyNumberFormat="0">
      <protection locked="0"/>
    </xf>
    <xf numFmtId="4" fontId="40" fillId="72" borderId="107" applyNumberFormat="0" applyProtection="0">
      <alignment vertical="center"/>
    </xf>
    <xf numFmtId="4" fontId="40" fillId="72" borderId="107" applyNumberFormat="0" applyProtection="0">
      <alignment vertical="center"/>
    </xf>
    <xf numFmtId="4" fontId="40" fillId="72" borderId="107" applyNumberFormat="0" applyProtection="0">
      <alignment vertical="center"/>
    </xf>
    <xf numFmtId="4" fontId="82" fillId="72" borderId="107" applyNumberFormat="0" applyProtection="0">
      <alignment vertical="center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72" borderId="107" applyNumberFormat="0" applyProtection="0">
      <alignment horizontal="left" vertical="center" indent="1"/>
    </xf>
    <xf numFmtId="4" fontId="40" fillId="0" borderId="107" applyNumberFormat="0" applyProtection="0">
      <alignment horizontal="right" vertical="center"/>
    </xf>
    <xf numFmtId="4" fontId="40" fillId="0" borderId="107" applyNumberFormat="0" applyProtection="0">
      <alignment horizontal="right" vertical="center"/>
    </xf>
    <xf numFmtId="4" fontId="40" fillId="0" borderId="107" applyNumberFormat="0" applyProtection="0">
      <alignment horizontal="right" vertical="center"/>
    </xf>
    <xf numFmtId="4" fontId="82" fillId="100" borderId="107" applyNumberFormat="0" applyProtection="0">
      <alignment horizontal="right" vertical="center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0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0" fontId="3" fillId="84" borderId="107" applyNumberFormat="0" applyProtection="0">
      <alignment horizontal="left" vertical="center" indent="1"/>
    </xf>
    <xf numFmtId="4" fontId="88" fillId="100" borderId="107" applyNumberFormat="0" applyProtection="0">
      <alignment horizontal="right" vertical="center"/>
    </xf>
    <xf numFmtId="0" fontId="32" fillId="0" borderId="110" applyNumberFormat="0" applyFill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2" fillId="0" borderId="111" applyNumberFormat="0" applyFill="0" applyAlignment="0" applyProtection="0"/>
  </cellStyleXfs>
  <cellXfs count="7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165" fontId="4" fillId="0" borderId="0" xfId="1" applyNumberFormat="1" applyFont="1" applyFill="1" applyBorder="1"/>
    <xf numFmtId="165" fontId="4" fillId="0" borderId="0" xfId="1" applyNumberFormat="1" applyFont="1" applyBorder="1"/>
    <xf numFmtId="37" fontId="4" fillId="0" borderId="0" xfId="0" applyNumberFormat="1" applyFont="1"/>
    <xf numFmtId="43" fontId="4" fillId="0" borderId="0" xfId="1" applyFont="1" applyFill="1" applyBorder="1"/>
    <xf numFmtId="165" fontId="4" fillId="0" borderId="0" xfId="1" applyNumberFormat="1" applyFont="1" applyFill="1" applyBorder="1" applyAlignment="1">
      <alignment vertical="top"/>
    </xf>
    <xf numFmtId="0" fontId="25" fillId="0" borderId="0" xfId="0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left" vertical="center"/>
    </xf>
    <xf numFmtId="0" fontId="9" fillId="0" borderId="0" xfId="4" applyFont="1"/>
    <xf numFmtId="0" fontId="9" fillId="0" borderId="0" xfId="4" applyFont="1" applyAlignment="1">
      <alignment horizontal="left"/>
    </xf>
    <xf numFmtId="0" fontId="4" fillId="0" borderId="0" xfId="2012" applyFont="1" applyAlignment="1">
      <alignment horizontal="center"/>
    </xf>
    <xf numFmtId="0" fontId="5" fillId="0" borderId="0" xfId="2012" applyFont="1" applyAlignment="1">
      <alignment horizontal="center"/>
    </xf>
    <xf numFmtId="0" fontId="5" fillId="0" borderId="0" xfId="2012" applyFont="1"/>
    <xf numFmtId="0" fontId="5" fillId="0" borderId="0" xfId="2012" applyFont="1" applyAlignment="1">
      <alignment horizontal="left"/>
    </xf>
    <xf numFmtId="0" fontId="12" fillId="0" borderId="0" xfId="2012" applyFont="1"/>
    <xf numFmtId="177" fontId="4" fillId="0" borderId="0" xfId="2012" applyNumberFormat="1" applyFont="1" applyAlignment="1">
      <alignment horizontal="right"/>
    </xf>
    <xf numFmtId="0" fontId="4" fillId="0" borderId="0" xfId="2012" applyFont="1"/>
    <xf numFmtId="177" fontId="4" fillId="0" borderId="0" xfId="2012" quotePrefix="1" applyNumberFormat="1" applyFont="1" applyAlignment="1">
      <alignment horizontal="right"/>
    </xf>
    <xf numFmtId="176" fontId="4" fillId="0" borderId="0" xfId="2012" applyNumberFormat="1" applyFont="1" applyAlignment="1">
      <alignment horizontal="left"/>
    </xf>
    <xf numFmtId="0" fontId="12" fillId="0" borderId="0" xfId="2012" applyFont="1" applyAlignment="1">
      <alignment horizontal="center"/>
    </xf>
    <xf numFmtId="164" fontId="4" fillId="0" borderId="0" xfId="21" applyNumberFormat="1" applyFont="1" applyFill="1" applyBorder="1" applyProtection="1">
      <protection locked="0"/>
    </xf>
    <xf numFmtId="10" fontId="5" fillId="0" borderId="0" xfId="61" applyNumberFormat="1" applyFont="1" applyBorder="1"/>
    <xf numFmtId="10" fontId="5" fillId="0" borderId="0" xfId="1043" applyNumberFormat="1" applyFont="1" applyAlignment="1" applyProtection="1">
      <alignment horizontal="right"/>
    </xf>
    <xf numFmtId="164" fontId="5" fillId="0" borderId="0" xfId="2012" applyNumberFormat="1" applyFont="1" applyAlignment="1" applyProtection="1">
      <alignment horizontal="right"/>
      <protection locked="0"/>
    </xf>
    <xf numFmtId="10" fontId="5" fillId="0" borderId="0" xfId="61" applyNumberFormat="1" applyFont="1"/>
    <xf numFmtId="177" fontId="5" fillId="0" borderId="0" xfId="2012" quotePrefix="1" applyNumberFormat="1" applyFont="1" applyAlignment="1">
      <alignment horizontal="right"/>
    </xf>
    <xf numFmtId="177" fontId="4" fillId="0" borderId="0" xfId="2012" applyNumberFormat="1" applyFont="1" applyAlignment="1" applyProtection="1">
      <alignment horizontal="right"/>
      <protection locked="0"/>
    </xf>
    <xf numFmtId="0" fontId="5" fillId="0" borderId="4" xfId="4" applyFont="1" applyBorder="1"/>
    <xf numFmtId="0" fontId="5" fillId="0" borderId="4" xfId="4" applyFont="1" applyBorder="1" applyAlignment="1">
      <alignment horizontal="center"/>
    </xf>
    <xf numFmtId="0" fontId="5" fillId="0" borderId="52" xfId="4" applyFont="1" applyBorder="1"/>
    <xf numFmtId="0" fontId="5" fillId="0" borderId="40" xfId="4" applyFont="1" applyBorder="1"/>
    <xf numFmtId="0" fontId="5" fillId="0" borderId="0" xfId="4" applyFont="1" applyAlignment="1">
      <alignment horizontal="left"/>
    </xf>
    <xf numFmtId="10" fontId="5" fillId="0" borderId="0" xfId="1043" applyNumberFormat="1" applyFont="1" applyBorder="1" applyAlignment="1">
      <alignment horizontal="right"/>
    </xf>
    <xf numFmtId="0" fontId="4" fillId="0" borderId="0" xfId="1965" applyFont="1"/>
    <xf numFmtId="0" fontId="4" fillId="0" borderId="0" xfId="1604" applyFont="1"/>
    <xf numFmtId="0" fontId="4" fillId="0" borderId="78" xfId="4" applyFont="1" applyBorder="1" applyAlignment="1">
      <alignment horizontal="center"/>
    </xf>
    <xf numFmtId="0" fontId="5" fillId="0" borderId="0" xfId="4" applyFont="1"/>
    <xf numFmtId="165" fontId="4" fillId="0" borderId="0" xfId="1" applyNumberFormat="1" applyFont="1" applyFill="1" applyBorder="1" applyAlignment="1"/>
    <xf numFmtId="0" fontId="4" fillId="0" borderId="0" xfId="4" applyFont="1" applyAlignment="1">
      <alignment horizontal="center"/>
    </xf>
    <xf numFmtId="164" fontId="5" fillId="0" borderId="0" xfId="21" quotePrefix="1" applyNumberFormat="1" applyFont="1" applyFill="1" applyBorder="1" applyAlignment="1">
      <alignment horizontal="right"/>
    </xf>
    <xf numFmtId="168" fontId="5" fillId="0" borderId="0" xfId="4" applyNumberFormat="1" applyFont="1" applyAlignment="1">
      <alignment horizontal="center"/>
    </xf>
    <xf numFmtId="0" fontId="12" fillId="0" borderId="0" xfId="4" applyFont="1" applyAlignment="1">
      <alignment horizontal="left"/>
    </xf>
    <xf numFmtId="0" fontId="5" fillId="0" borderId="0" xfId="4" applyFont="1" applyAlignment="1" applyProtection="1">
      <alignment horizontal="center"/>
      <protection locked="0"/>
    </xf>
    <xf numFmtId="165" fontId="5" fillId="0" borderId="0" xfId="2408" applyNumberFormat="1" applyFont="1" applyFill="1" applyAlignment="1" applyProtection="1">
      <alignment horizontal="center"/>
    </xf>
    <xf numFmtId="165" fontId="5" fillId="0" borderId="0" xfId="2408" applyNumberFormat="1" applyFont="1" applyFill="1" applyAlignment="1" applyProtection="1">
      <alignment horizontal="right"/>
    </xf>
    <xf numFmtId="165" fontId="5" fillId="0" borderId="0" xfId="2408" applyNumberFormat="1" applyFont="1" applyFill="1" applyBorder="1" applyAlignment="1" applyProtection="1">
      <alignment horizontal="center"/>
    </xf>
    <xf numFmtId="164" fontId="5" fillId="0" borderId="0" xfId="21" applyNumberFormat="1" applyFont="1" applyFill="1" applyBorder="1" applyAlignment="1" applyProtection="1">
      <alignment horizontal="right"/>
    </xf>
    <xf numFmtId="0" fontId="5" fillId="0" borderId="0" xfId="4" applyFont="1" applyAlignment="1">
      <alignment horizontal="center"/>
    </xf>
    <xf numFmtId="0" fontId="5" fillId="0" borderId="0" xfId="4" quotePrefix="1" applyFont="1" applyAlignment="1">
      <alignment horizontal="center"/>
    </xf>
    <xf numFmtId="0" fontId="5" fillId="0" borderId="113" xfId="4" applyFont="1" applyBorder="1"/>
    <xf numFmtId="0" fontId="5" fillId="0" borderId="4" xfId="4" applyFont="1" applyBorder="1" applyAlignment="1">
      <alignment horizontal="left"/>
    </xf>
    <xf numFmtId="41" fontId="4" fillId="0" borderId="0" xfId="21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6" fontId="5" fillId="0" borderId="0" xfId="4" applyNumberFormat="1" applyFont="1"/>
    <xf numFmtId="0" fontId="4" fillId="0" borderId="0" xfId="37925" applyFont="1"/>
    <xf numFmtId="10" fontId="5" fillId="0" borderId="0" xfId="3853" applyNumberFormat="1" applyFont="1"/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25" fillId="0" borderId="0" xfId="0" applyFont="1" applyAlignment="1">
      <alignment vertical="center"/>
    </xf>
    <xf numFmtId="164" fontId="5" fillId="0" borderId="4" xfId="2" applyNumberFormat="1" applyFont="1" applyFill="1" applyBorder="1" applyAlignment="1">
      <alignment vertical="center"/>
    </xf>
    <xf numFmtId="164" fontId="4" fillId="0" borderId="0" xfId="4" applyNumberFormat="1" applyFont="1" applyAlignment="1">
      <alignment vertical="center"/>
    </xf>
    <xf numFmtId="43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4" fontId="4" fillId="0" borderId="90" xfId="2" applyNumberFormat="1" applyFont="1" applyFill="1" applyBorder="1" applyAlignment="1">
      <alignment vertical="center"/>
    </xf>
    <xf numFmtId="165" fontId="4" fillId="0" borderId="90" xfId="1" applyNumberFormat="1" applyFont="1" applyFill="1" applyBorder="1" applyAlignment="1">
      <alignment vertical="center"/>
    </xf>
    <xf numFmtId="165" fontId="4" fillId="0" borderId="0" xfId="2408" applyNumberFormat="1" applyFont="1" applyBorder="1" applyAlignment="1">
      <alignment vertical="center"/>
    </xf>
    <xf numFmtId="0" fontId="4" fillId="0" borderId="115" xfId="4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90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100" xfId="1" applyNumberFormat="1" applyFont="1" applyFill="1" applyBorder="1" applyAlignment="1">
      <alignment vertical="center"/>
    </xf>
    <xf numFmtId="164" fontId="5" fillId="0" borderId="50" xfId="2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15" xfId="1" applyNumberFormat="1" applyFont="1" applyFill="1" applyBorder="1" applyAlignment="1">
      <alignment vertical="center"/>
    </xf>
    <xf numFmtId="164" fontId="5" fillId="0" borderId="90" xfId="2" applyNumberFormat="1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165" fontId="4" fillId="0" borderId="115" xfId="1" applyNumberFormat="1" applyFont="1" applyFill="1" applyBorder="1"/>
    <xf numFmtId="0" fontId="10" fillId="0" borderId="7" xfId="1604" applyFont="1" applyBorder="1" applyAlignment="1">
      <alignment horizontal="center"/>
    </xf>
    <xf numFmtId="37" fontId="4" fillId="0" borderId="0" xfId="0" applyNumberFormat="1" applyFont="1" applyAlignment="1">
      <alignment vertical="center"/>
    </xf>
    <xf numFmtId="37" fontId="4" fillId="0" borderId="9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117" xfId="0" applyNumberFormat="1" applyFont="1" applyBorder="1" applyAlignment="1">
      <alignment horizontal="center" vertical="center"/>
    </xf>
    <xf numFmtId="37" fontId="5" fillId="0" borderId="118" xfId="0" applyNumberFormat="1" applyFont="1" applyBorder="1" applyAlignment="1">
      <alignment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118" xfId="0" quotePrefix="1" applyNumberFormat="1" applyFont="1" applyBorder="1" applyAlignment="1">
      <alignment horizontal="center" vertical="center"/>
    </xf>
    <xf numFmtId="37" fontId="5" fillId="0" borderId="119" xfId="0" quotePrefix="1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5" fillId="0" borderId="120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90" xfId="12" applyNumberFormat="1" applyFont="1" applyBorder="1" applyAlignment="1">
      <alignment horizontal="center" vertical="center"/>
    </xf>
    <xf numFmtId="37" fontId="5" fillId="0" borderId="8" xfId="0" quotePrefix="1" applyNumberFormat="1" applyFont="1" applyBorder="1" applyAlignment="1">
      <alignment horizontal="center" vertical="center"/>
    </xf>
    <xf numFmtId="37" fontId="5" fillId="0" borderId="121" xfId="0" applyNumberFormat="1" applyFont="1" applyBorder="1" applyAlignment="1">
      <alignment horizontal="center" vertical="center"/>
    </xf>
    <xf numFmtId="37" fontId="5" fillId="0" borderId="9" xfId="0" applyNumberFormat="1" applyFont="1" applyBorder="1" applyAlignment="1">
      <alignment horizontal="center" vertical="center"/>
    </xf>
    <xf numFmtId="37" fontId="5" fillId="0" borderId="51" xfId="12" applyNumberFormat="1" applyFont="1" applyBorder="1" applyAlignment="1">
      <alignment horizontal="center" vertical="center"/>
    </xf>
    <xf numFmtId="37" fontId="5" fillId="0" borderId="116" xfId="0" applyNumberFormat="1" applyFont="1" applyBorder="1" applyAlignment="1">
      <alignment horizontal="center" vertical="center"/>
    </xf>
    <xf numFmtId="37" fontId="4" fillId="0" borderId="120" xfId="0" applyNumberFormat="1" applyFont="1" applyBorder="1" applyAlignment="1">
      <alignment horizontal="center" vertical="center"/>
    </xf>
    <xf numFmtId="37" fontId="18" fillId="0" borderId="0" xfId="0" applyNumberFormat="1" applyFont="1" applyAlignment="1">
      <alignment vertical="center"/>
    </xf>
    <xf numFmtId="37" fontId="4" fillId="0" borderId="90" xfId="12" applyNumberFormat="1" applyFont="1" applyBorder="1" applyAlignment="1">
      <alignment horizontal="center" vertical="center"/>
    </xf>
    <xf numFmtId="37" fontId="4" fillId="0" borderId="8" xfId="12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vertical="center"/>
    </xf>
    <xf numFmtId="43" fontId="4" fillId="0" borderId="0" xfId="1" applyFont="1" applyFill="1" applyAlignment="1">
      <alignment vertical="center"/>
    </xf>
    <xf numFmtId="168" fontId="4" fillId="0" borderId="12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37" fontId="4" fillId="0" borderId="90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164" fontId="5" fillId="0" borderId="50" xfId="2" applyNumberFormat="1" applyFont="1" applyBorder="1" applyAlignment="1">
      <alignment vertical="center"/>
    </xf>
    <xf numFmtId="164" fontId="5" fillId="0" borderId="106" xfId="2" applyNumberFormat="1" applyFont="1" applyFill="1" applyBorder="1" applyAlignment="1">
      <alignment vertical="center"/>
    </xf>
    <xf numFmtId="37" fontId="4" fillId="0" borderId="8" xfId="0" applyNumberFormat="1" applyFont="1" applyBorder="1" applyAlignment="1">
      <alignment horizontal="center" vertical="center"/>
    </xf>
    <xf numFmtId="37" fontId="4" fillId="0" borderId="121" xfId="0" applyNumberFormat="1" applyFont="1" applyBorder="1" applyAlignment="1">
      <alignment vertical="center"/>
    </xf>
    <xf numFmtId="37" fontId="4" fillId="0" borderId="51" xfId="1" applyNumberFormat="1" applyFont="1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37" fontId="4" fillId="0" borderId="116" xfId="0" applyNumberFormat="1" applyFont="1" applyBorder="1" applyAlignment="1">
      <alignment vertical="center"/>
    </xf>
    <xf numFmtId="37" fontId="4" fillId="0" borderId="7" xfId="0" applyNumberFormat="1" applyFont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37" fontId="12" fillId="0" borderId="7" xfId="0" applyNumberFormat="1" applyFont="1" applyBorder="1" applyAlignment="1">
      <alignment horizontal="left" vertical="center"/>
    </xf>
    <xf numFmtId="37" fontId="4" fillId="0" borderId="7" xfId="55" applyNumberFormat="1" applyFont="1" applyBorder="1" applyAlignment="1">
      <alignment horizontal="center" vertical="center"/>
    </xf>
    <xf numFmtId="168" fontId="4" fillId="0" borderId="7" xfId="55" applyNumberFormat="1" applyFont="1" applyBorder="1" applyAlignment="1">
      <alignment horizontal="center" vertical="center" wrapText="1"/>
    </xf>
    <xf numFmtId="37" fontId="4" fillId="0" borderId="0" xfId="0" applyNumberFormat="1" applyFont="1" applyAlignment="1">
      <alignment vertical="center" wrapText="1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37" fontId="4" fillId="0" borderId="53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horizontal="left" vertical="center"/>
    </xf>
    <xf numFmtId="168" fontId="4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37" fontId="5" fillId="0" borderId="0" xfId="56" applyNumberFormat="1" applyFont="1" applyAlignment="1" applyProtection="1">
      <alignment horizontal="center" vertical="center"/>
      <protection locked="0"/>
    </xf>
    <xf numFmtId="37" fontId="5" fillId="0" borderId="0" xfId="56" applyNumberFormat="1" applyFont="1" applyAlignment="1">
      <alignment vertical="center"/>
    </xf>
    <xf numFmtId="37" fontId="4" fillId="0" borderId="7" xfId="0" applyNumberFormat="1" applyFont="1" applyBorder="1" applyAlignment="1">
      <alignment horizontal="center" vertical="center"/>
    </xf>
    <xf numFmtId="165" fontId="4" fillId="0" borderId="115" xfId="1" applyNumberFormat="1" applyFont="1" applyFill="1" applyBorder="1" applyAlignment="1"/>
    <xf numFmtId="164" fontId="5" fillId="0" borderId="1" xfId="2" applyNumberFormat="1" applyFont="1" applyBorder="1"/>
    <xf numFmtId="5" fontId="4" fillId="0" borderId="0" xfId="4" applyNumberFormat="1" applyFont="1" applyAlignment="1" applyProtection="1">
      <alignment vertical="center"/>
      <protection locked="0"/>
    </xf>
    <xf numFmtId="165" fontId="4" fillId="3" borderId="0" xfId="1" applyNumberFormat="1" applyFont="1" applyFill="1" applyBorder="1" applyAlignment="1" applyProtection="1">
      <alignment vertical="center"/>
      <protection locked="0"/>
    </xf>
    <xf numFmtId="165" fontId="4" fillId="3" borderId="115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Alignment="1">
      <alignment horizontal="center" vertical="center"/>
    </xf>
    <xf numFmtId="164" fontId="4" fillId="0" borderId="0" xfId="21" applyNumberFormat="1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15" fontId="4" fillId="0" borderId="115" xfId="4" applyNumberFormat="1" applyFont="1" applyBorder="1" applyAlignment="1">
      <alignment horizontal="center" vertical="center"/>
    </xf>
    <xf numFmtId="164" fontId="4" fillId="0" borderId="0" xfId="21" applyNumberFormat="1" applyFont="1" applyBorder="1" applyAlignment="1" applyProtection="1">
      <alignment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164" fontId="4" fillId="3" borderId="0" xfId="21" applyNumberFormat="1" applyFont="1" applyFill="1" applyAlignment="1" applyProtection="1">
      <alignment vertical="center"/>
      <protection locked="0"/>
    </xf>
    <xf numFmtId="5" fontId="4" fillId="0" borderId="0" xfId="4" applyNumberFormat="1" applyFont="1" applyAlignment="1">
      <alignment horizontal="center" vertical="center"/>
    </xf>
    <xf numFmtId="5" fontId="4" fillId="0" borderId="0" xfId="4" applyNumberFormat="1" applyFont="1" applyAlignment="1" applyProtection="1">
      <alignment horizontal="center" vertical="center"/>
      <protection locked="0"/>
    </xf>
    <xf numFmtId="10" fontId="4" fillId="0" borderId="0" xfId="4" applyNumberFormat="1" applyFont="1" applyAlignment="1" applyProtection="1">
      <alignment vertical="center"/>
      <protection locked="0"/>
    </xf>
    <xf numFmtId="10" fontId="4" fillId="0" borderId="0" xfId="4" applyNumberFormat="1" applyFont="1" applyAlignment="1" applyProtection="1">
      <alignment horizontal="center" vertical="center"/>
      <protection locked="0"/>
    </xf>
    <xf numFmtId="10" fontId="4" fillId="2" borderId="115" xfId="4" applyNumberFormat="1" applyFont="1" applyFill="1" applyBorder="1" applyAlignment="1" applyProtection="1">
      <alignment horizontal="right" vertical="center"/>
      <protection locked="0"/>
    </xf>
    <xf numFmtId="164" fontId="4" fillId="0" borderId="0" xfId="21" applyNumberFormat="1" applyFont="1" applyBorder="1" applyAlignment="1" applyProtection="1">
      <alignment horizontal="right" vertical="center"/>
      <protection locked="0"/>
    </xf>
    <xf numFmtId="164" fontId="4" fillId="0" borderId="1" xfId="21" applyNumberFormat="1" applyFont="1" applyBorder="1" applyAlignment="1" applyProtection="1">
      <alignment horizontal="right" vertical="center"/>
      <protection locked="0"/>
    </xf>
    <xf numFmtId="164" fontId="4" fillId="3" borderId="115" xfId="21" applyNumberFormat="1" applyFont="1" applyFill="1" applyBorder="1" applyAlignment="1" applyProtection="1">
      <alignment horizontal="center" vertical="center"/>
      <protection locked="0"/>
    </xf>
    <xf numFmtId="165" fontId="4" fillId="0" borderId="0" xfId="2408" applyNumberFormat="1" applyFont="1" applyBorder="1" applyAlignment="1" applyProtection="1">
      <alignment vertical="center"/>
      <protection locked="0"/>
    </xf>
    <xf numFmtId="165" fontId="4" fillId="0" borderId="0" xfId="2408" applyNumberFormat="1" applyFont="1" applyAlignment="1" applyProtection="1">
      <alignment vertical="center"/>
      <protection locked="0"/>
    </xf>
    <xf numFmtId="0" fontId="9" fillId="0" borderId="0" xfId="4" applyFont="1" applyAlignment="1">
      <alignment vertical="center"/>
    </xf>
    <xf numFmtId="164" fontId="4" fillId="2" borderId="0" xfId="21" applyNumberFormat="1" applyFont="1" applyFill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/>
      <protection locked="0"/>
    </xf>
    <xf numFmtId="165" fontId="4" fillId="2" borderId="0" xfId="2408" applyNumberFormat="1" applyFont="1" applyFill="1" applyBorder="1" applyAlignment="1" applyProtection="1">
      <alignment horizontal="right" vertical="center"/>
      <protection locked="0"/>
    </xf>
    <xf numFmtId="165" fontId="4" fillId="0" borderId="0" xfId="2408" applyNumberFormat="1" applyFont="1" applyFill="1" applyBorder="1" applyAlignment="1" applyProtection="1">
      <alignment vertical="center"/>
      <protection locked="0"/>
    </xf>
    <xf numFmtId="10" fontId="4" fillId="3" borderId="115" xfId="3853" applyNumberFormat="1" applyFont="1" applyFill="1" applyBorder="1" applyAlignment="1">
      <alignment vertical="center"/>
    </xf>
    <xf numFmtId="10" fontId="4" fillId="0" borderId="0" xfId="3853" applyNumberFormat="1" applyFont="1" applyBorder="1" applyAlignment="1">
      <alignment vertical="center"/>
    </xf>
    <xf numFmtId="164" fontId="4" fillId="0" borderId="0" xfId="2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>
      <alignment vertical="center"/>
    </xf>
    <xf numFmtId="0" fontId="4" fillId="0" borderId="0" xfId="2606" applyFont="1" applyAlignment="1">
      <alignment vertical="center"/>
    </xf>
    <xf numFmtId="0" fontId="10" fillId="0" borderId="0" xfId="4" quotePrefix="1" applyFont="1" applyAlignment="1">
      <alignment horizontal="center" vertical="center"/>
    </xf>
    <xf numFmtId="0" fontId="4" fillId="0" borderId="9" xfId="6107" applyFont="1" applyBorder="1"/>
    <xf numFmtId="0" fontId="5" fillId="0" borderId="0" xfId="0" applyFont="1" applyAlignment="1">
      <alignment horizontal="center" vertical="center"/>
    </xf>
    <xf numFmtId="15" fontId="4" fillId="0" borderId="115" xfId="0" applyNumberFormat="1" applyFont="1" applyBorder="1" applyAlignment="1">
      <alignment horizontal="center" vertical="center"/>
    </xf>
    <xf numFmtId="164" fontId="4" fillId="3" borderId="0" xfId="2" applyNumberFormat="1" applyFont="1" applyFill="1" applyAlignment="1" applyProtection="1">
      <alignment vertical="center"/>
      <protection locked="0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4" fillId="0" borderId="0" xfId="0" applyNumberFormat="1" applyFont="1" applyAlignment="1" applyProtection="1">
      <alignment vertical="center"/>
      <protection locked="0"/>
    </xf>
    <xf numFmtId="165" fontId="4" fillId="3" borderId="0" xfId="1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4" fillId="0" borderId="112" xfId="2" applyNumberFormat="1" applyFont="1" applyBorder="1" applyAlignment="1">
      <alignment vertical="center"/>
    </xf>
    <xf numFmtId="0" fontId="4" fillId="0" borderId="0" xfId="2" applyNumberFormat="1" applyFont="1" applyAlignment="1">
      <alignment horizontal="center"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0" fontId="4" fillId="2" borderId="115" xfId="0" applyNumberFormat="1" applyFont="1" applyFill="1" applyBorder="1" applyAlignment="1">
      <alignment horizontal="right" vertical="center"/>
    </xf>
    <xf numFmtId="165" fontId="4" fillId="0" borderId="115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164" fontId="4" fillId="0" borderId="0" xfId="2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164" fontId="4" fillId="2" borderId="0" xfId="2" applyNumberFormat="1" applyFont="1" applyFill="1" applyAlignment="1">
      <alignment horizontal="right" vertical="center"/>
    </xf>
    <xf numFmtId="165" fontId="4" fillId="111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0" fontId="4" fillId="0" borderId="0" xfId="2" applyNumberFormat="1" applyFont="1" applyFill="1" applyAlignment="1">
      <alignment horizontal="center" vertical="center"/>
    </xf>
    <xf numFmtId="165" fontId="4" fillId="2" borderId="115" xfId="1" applyNumberFormat="1" applyFont="1" applyFill="1" applyBorder="1" applyAlignment="1" applyProtection="1">
      <alignment horizontal="right" vertical="center"/>
    </xf>
    <xf numFmtId="164" fontId="4" fillId="0" borderId="44" xfId="2" applyNumberFormat="1" applyFont="1" applyBorder="1" applyAlignment="1">
      <alignment horizontal="right" vertical="center"/>
    </xf>
    <xf numFmtId="164" fontId="4" fillId="0" borderId="0" xfId="2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4" fillId="2" borderId="115" xfId="1" applyNumberFormat="1" applyFont="1" applyFill="1" applyBorder="1" applyAlignment="1">
      <alignment vertical="center"/>
    </xf>
    <xf numFmtId="164" fontId="4" fillId="0" borderId="44" xfId="2" applyNumberFormat="1" applyFont="1" applyBorder="1" applyAlignment="1">
      <alignment vertical="center"/>
    </xf>
    <xf numFmtId="10" fontId="4" fillId="0" borderId="1" xfId="2" applyNumberFormat="1" applyFont="1" applyBorder="1" applyAlignment="1">
      <alignment horizontal="right"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2083" applyFont="1" applyAlignment="1">
      <alignment horizontal="left" vertical="center"/>
    </xf>
    <xf numFmtId="5" fontId="4" fillId="0" borderId="0" xfId="0" applyNumberFormat="1" applyFont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164" fontId="4" fillId="0" borderId="114" xfId="2" applyNumberFormat="1" applyFont="1" applyBorder="1" applyAlignment="1" applyProtection="1">
      <alignment vertical="center"/>
      <protection locked="0"/>
    </xf>
    <xf numFmtId="10" fontId="4" fillId="0" borderId="1" xfId="3" applyNumberFormat="1" applyFont="1" applyBorder="1" applyAlignment="1">
      <alignment horizontal="right" vertical="center"/>
    </xf>
    <xf numFmtId="10" fontId="4" fillId="0" borderId="0" xfId="3" applyNumberFormat="1" applyFont="1" applyBorder="1" applyAlignment="1">
      <alignment horizontal="right" vertical="center"/>
    </xf>
    <xf numFmtId="164" fontId="4" fillId="3" borderId="115" xfId="2" applyNumberFormat="1" applyFont="1" applyFill="1" applyBorder="1" applyAlignment="1" applyProtection="1">
      <alignment vertical="center"/>
      <protection locked="0"/>
    </xf>
    <xf numFmtId="165" fontId="4" fillId="0" borderId="0" xfId="1" applyNumberFormat="1" applyFont="1" applyFill="1" applyAlignment="1" applyProtection="1">
      <alignment vertical="center"/>
      <protection locked="0"/>
    </xf>
    <xf numFmtId="164" fontId="4" fillId="0" borderId="44" xfId="2" applyNumberFormat="1" applyFont="1" applyBorder="1" applyAlignment="1" applyProtection="1">
      <alignment vertical="center"/>
    </xf>
    <xf numFmtId="164" fontId="4" fillId="0" borderId="0" xfId="2" applyNumberFormat="1" applyFont="1" applyBorder="1" applyAlignment="1" applyProtection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0" fontId="4" fillId="3" borderId="1" xfId="3" applyNumberFormat="1" applyFont="1" applyFill="1" applyBorder="1" applyAlignment="1">
      <alignment vertical="center"/>
    </xf>
    <xf numFmtId="10" fontId="4" fillId="0" borderId="0" xfId="3" applyNumberFormat="1" applyFont="1" applyFill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4" fillId="0" borderId="0" xfId="3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0" fontId="4" fillId="0" borderId="115" xfId="3" applyNumberFormat="1" applyFont="1" applyFill="1" applyBorder="1" applyAlignment="1">
      <alignment horizontal="right" vertical="center"/>
    </xf>
    <xf numFmtId="10" fontId="4" fillId="0" borderId="0" xfId="0" applyNumberFormat="1" applyFont="1" applyAlignment="1">
      <alignment vertical="center"/>
    </xf>
    <xf numFmtId="10" fontId="4" fillId="0" borderId="115" xfId="3" applyNumberFormat="1" applyFont="1" applyBorder="1" applyAlignment="1">
      <alignment horizontal="right" vertical="center"/>
    </xf>
    <xf numFmtId="164" fontId="4" fillId="0" borderId="44" xfId="0" applyNumberFormat="1" applyFont="1" applyBorder="1" applyAlignment="1">
      <alignment vertical="center"/>
    </xf>
    <xf numFmtId="10" fontId="4" fillId="0" borderId="1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9" fontId="4" fillId="0" borderId="0" xfId="0" applyNumberFormat="1" applyFont="1" applyAlignment="1">
      <alignment horizontal="center" vertical="center" wrapText="1"/>
    </xf>
    <xf numFmtId="10" fontId="4" fillId="2" borderId="0" xfId="3" applyNumberFormat="1" applyFont="1" applyFill="1" applyAlignment="1">
      <alignment horizontal="right" vertical="center"/>
    </xf>
    <xf numFmtId="164" fontId="4" fillId="2" borderId="0" xfId="2" applyNumberFormat="1" applyFont="1" applyFill="1" applyAlignment="1">
      <alignment horizontal="center" vertical="center"/>
    </xf>
    <xf numFmtId="164" fontId="4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0" fontId="4" fillId="0" borderId="0" xfId="3" applyNumberFormat="1" applyFont="1" applyAlignment="1">
      <alignment vertical="center"/>
    </xf>
    <xf numFmtId="0" fontId="4" fillId="3" borderId="115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6" fontId="4" fillId="0" borderId="0" xfId="3" applyNumberFormat="1" applyFont="1" applyAlignment="1">
      <alignment horizontal="right" vertical="center"/>
    </xf>
    <xf numFmtId="166" fontId="5" fillId="0" borderId="0" xfId="3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4" fillId="0" borderId="0" xfId="3" applyNumberFormat="1" applyFont="1" applyFill="1" applyAlignment="1">
      <alignment horizontal="right" vertical="center"/>
    </xf>
    <xf numFmtId="9" fontId="4" fillId="0" borderId="0" xfId="3" applyFont="1" applyAlignment="1">
      <alignment horizontal="right" vertical="center"/>
    </xf>
    <xf numFmtId="166" fontId="4" fillId="0" borderId="115" xfId="3" applyNumberFormat="1" applyFont="1" applyBorder="1" applyAlignment="1">
      <alignment horizontal="right" vertical="center"/>
    </xf>
    <xf numFmtId="166" fontId="4" fillId="0" borderId="0" xfId="3" applyNumberFormat="1" applyFont="1" applyBorder="1" applyAlignment="1">
      <alignment horizontal="right" vertical="center"/>
    </xf>
    <xf numFmtId="166" fontId="4" fillId="2" borderId="115" xfId="3" applyNumberFormat="1" applyFont="1" applyFill="1" applyBorder="1" applyAlignment="1">
      <alignment horizontal="right" vertical="center"/>
    </xf>
    <xf numFmtId="166" fontId="4" fillId="0" borderId="1" xfId="3" applyNumberFormat="1" applyFont="1" applyBorder="1" applyAlignment="1">
      <alignment horizontal="right" vertical="center"/>
    </xf>
    <xf numFmtId="166" fontId="5" fillId="0" borderId="0" xfId="3" applyNumberFormat="1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5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5" fontId="4" fillId="0" borderId="78" xfId="4" applyNumberFormat="1" applyFont="1" applyBorder="1" applyAlignment="1">
      <alignment horizontal="center"/>
    </xf>
    <xf numFmtId="10" fontId="4" fillId="0" borderId="0" xfId="3" quotePrefix="1" applyNumberFormat="1" applyFont="1" applyBorder="1" applyAlignment="1">
      <alignment horizontal="right"/>
    </xf>
    <xf numFmtId="0" fontId="5" fillId="0" borderId="117" xfId="4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4" fillId="0" borderId="103" xfId="1" applyNumberFormat="1" applyFont="1" applyFill="1" applyBorder="1" applyAlignment="1">
      <alignment vertical="center"/>
    </xf>
    <xf numFmtId="10" fontId="4" fillId="0" borderId="0" xfId="2012" applyNumberFormat="1" applyFont="1" applyAlignment="1">
      <alignment horizontal="right"/>
    </xf>
    <xf numFmtId="177" fontId="4" fillId="0" borderId="0" xfId="2012" applyNumberFormat="1" applyFont="1"/>
    <xf numFmtId="10" fontId="12" fillId="0" borderId="0" xfId="2012" applyNumberFormat="1" applyFont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4" fillId="0" borderId="45" xfId="2012" applyFont="1" applyBorder="1" applyAlignment="1">
      <alignment horizontal="center"/>
    </xf>
    <xf numFmtId="164" fontId="5" fillId="0" borderId="0" xfId="21" applyNumberFormat="1" applyFont="1" applyFill="1" applyBorder="1" applyAlignment="1" applyProtection="1">
      <alignment horizontal="center"/>
    </xf>
    <xf numFmtId="6" fontId="4" fillId="0" borderId="0" xfId="4" applyNumberFormat="1" applyFont="1"/>
    <xf numFmtId="0" fontId="4" fillId="0" borderId="0" xfId="1965" applyFont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5" fillId="0" borderId="0" xfId="2012" applyFont="1" applyAlignment="1">
      <alignment horizontal="center" vertical="center"/>
    </xf>
    <xf numFmtId="0" fontId="4" fillId="0" borderId="0" xfId="1965" applyFont="1" applyAlignment="1">
      <alignment vertical="center"/>
    </xf>
    <xf numFmtId="0" fontId="4" fillId="0" borderId="0" xfId="2012" applyFont="1" applyAlignment="1">
      <alignment horizontal="center" vertical="center"/>
    </xf>
    <xf numFmtId="0" fontId="5" fillId="0" borderId="0" xfId="2012" applyFont="1" applyAlignment="1">
      <alignment horizontal="left" vertical="center"/>
    </xf>
    <xf numFmtId="0" fontId="5" fillId="0" borderId="0" xfId="2012" applyFont="1" applyAlignment="1">
      <alignment vertical="center"/>
    </xf>
    <xf numFmtId="49" fontId="5" fillId="0" borderId="0" xfId="4" applyNumberFormat="1" applyFont="1" applyAlignment="1">
      <alignment horizontal="center" vertical="center"/>
    </xf>
    <xf numFmtId="0" fontId="5" fillId="0" borderId="0" xfId="2012" applyFont="1" applyAlignment="1" applyProtection="1">
      <alignment vertical="center"/>
      <protection locked="0"/>
    </xf>
    <xf numFmtId="164" fontId="4" fillId="0" borderId="0" xfId="2" applyNumberFormat="1" applyFont="1" applyFill="1" applyBorder="1" applyAlignment="1">
      <alignment vertical="center"/>
    </xf>
    <xf numFmtId="165" fontId="4" fillId="0" borderId="126" xfId="1" applyNumberFormat="1" applyFont="1" applyFill="1" applyBorder="1" applyAlignment="1">
      <alignment vertical="center"/>
    </xf>
    <xf numFmtId="165" fontId="4" fillId="0" borderId="126" xfId="1" applyNumberFormat="1" applyFont="1" applyFill="1" applyBorder="1" applyAlignment="1"/>
    <xf numFmtId="10" fontId="4" fillId="0" borderId="0" xfId="1043" applyNumberFormat="1" applyFont="1" applyBorder="1" applyAlignment="1">
      <alignment horizontal="right"/>
    </xf>
    <xf numFmtId="0" fontId="4" fillId="0" borderId="0" xfId="2012" applyFont="1" applyAlignment="1">
      <alignment horizontal="left"/>
    </xf>
    <xf numFmtId="0" fontId="9" fillId="0" borderId="0" xfId="2012" applyFont="1"/>
    <xf numFmtId="164" fontId="4" fillId="0" borderId="0" xfId="2" applyNumberFormat="1" applyFont="1" applyBorder="1" applyAlignment="1">
      <alignment horizontal="right"/>
    </xf>
    <xf numFmtId="0" fontId="4" fillId="0" borderId="0" xfId="2012" applyFont="1" applyAlignment="1">
      <alignment vertical="center"/>
    </xf>
    <xf numFmtId="10" fontId="4" fillId="2" borderId="0" xfId="2012" applyNumberFormat="1" applyFont="1" applyFill="1" applyAlignment="1">
      <alignment horizontal="right" vertical="center"/>
    </xf>
    <xf numFmtId="177" fontId="4" fillId="0" borderId="0" xfId="2012" applyNumberFormat="1" applyFont="1" applyAlignment="1">
      <alignment horizontal="right" vertical="center"/>
    </xf>
    <xf numFmtId="177" fontId="4" fillId="0" borderId="0" xfId="2012" applyNumberFormat="1" applyFont="1" applyAlignment="1">
      <alignment vertical="center"/>
    </xf>
    <xf numFmtId="177" fontId="4" fillId="0" borderId="43" xfId="2012" applyNumberFormat="1" applyFont="1" applyBorder="1" applyAlignment="1" applyProtection="1">
      <alignment horizontal="right" vertical="center"/>
      <protection locked="0"/>
    </xf>
    <xf numFmtId="10" fontId="4" fillId="0" borderId="0" xfId="2012" applyNumberFormat="1" applyFont="1" applyAlignment="1">
      <alignment horizontal="right" vertical="center"/>
    </xf>
    <xf numFmtId="177" fontId="4" fillId="0" borderId="0" xfId="2012" quotePrefix="1" applyNumberFormat="1" applyFont="1" applyAlignment="1">
      <alignment horizontal="right" vertical="center"/>
    </xf>
    <xf numFmtId="166" fontId="4" fillId="3" borderId="0" xfId="2012" applyNumberFormat="1" applyFont="1" applyFill="1" applyAlignment="1">
      <alignment horizontal="right" vertical="center"/>
    </xf>
    <xf numFmtId="10" fontId="4" fillId="0" borderId="115" xfId="3" quotePrefix="1" applyNumberFormat="1" applyFont="1" applyBorder="1" applyAlignment="1">
      <alignment horizontal="right" vertical="center"/>
    </xf>
    <xf numFmtId="177" fontId="5" fillId="0" borderId="43" xfId="2012" quotePrefix="1" applyNumberFormat="1" applyFont="1" applyBorder="1" applyAlignment="1">
      <alignment horizontal="right" vertical="center"/>
    </xf>
    <xf numFmtId="10" fontId="4" fillId="0" borderId="1" xfId="2012" quotePrefix="1" applyNumberFormat="1" applyFont="1" applyBorder="1" applyAlignment="1">
      <alignment horizontal="right" vertical="center"/>
    </xf>
    <xf numFmtId="0" fontId="12" fillId="0" borderId="0" xfId="2012" applyFont="1" applyAlignment="1">
      <alignment vertical="center"/>
    </xf>
    <xf numFmtId="10" fontId="12" fillId="0" borderId="43" xfId="201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/>
    </xf>
    <xf numFmtId="0" fontId="12" fillId="0" borderId="0" xfId="2012" applyFont="1" applyAlignment="1">
      <alignment horizontal="center" vertical="center"/>
    </xf>
    <xf numFmtId="10" fontId="4" fillId="0" borderId="0" xfId="1043" applyNumberFormat="1" applyFont="1" applyBorder="1" applyAlignment="1">
      <alignment horizontal="right" vertical="center"/>
    </xf>
    <xf numFmtId="164" fontId="4" fillId="2" borderId="115" xfId="2012" applyNumberFormat="1" applyFont="1" applyFill="1" applyBorder="1" applyAlignment="1" applyProtection="1">
      <alignment horizontal="right" vertical="center"/>
      <protection locked="0"/>
    </xf>
    <xf numFmtId="10" fontId="5" fillId="0" borderId="0" xfId="61" applyNumberFormat="1" applyFont="1" applyBorder="1" applyAlignment="1">
      <alignment vertical="center"/>
    </xf>
    <xf numFmtId="10" fontId="5" fillId="0" borderId="0" xfId="1043" applyNumberFormat="1" applyFont="1" applyAlignment="1" applyProtection="1">
      <alignment horizontal="right" vertical="center"/>
    </xf>
    <xf numFmtId="164" fontId="4" fillId="2" borderId="0" xfId="2012" applyNumberFormat="1" applyFont="1" applyFill="1" applyAlignment="1" applyProtection="1">
      <alignment horizontal="right" vertical="center"/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2012" applyNumberFormat="1" applyFont="1" applyAlignment="1" applyProtection="1">
      <alignment horizontal="right" vertical="center"/>
      <protection locked="0"/>
    </xf>
    <xf numFmtId="166" fontId="4" fillId="2" borderId="0" xfId="61" applyNumberFormat="1" applyFont="1" applyFill="1" applyBorder="1" applyAlignment="1">
      <alignment horizontal="right" vertical="center"/>
    </xf>
    <xf numFmtId="164" fontId="4" fillId="2" borderId="0" xfId="21" applyNumberFormat="1" applyFont="1" applyFill="1" applyBorder="1" applyAlignment="1" applyProtection="1">
      <alignment horizontal="right" vertical="center"/>
      <protection locked="0"/>
    </xf>
    <xf numFmtId="165" fontId="4" fillId="2" borderId="78" xfId="2408" applyNumberFormat="1" applyFont="1" applyFill="1" applyBorder="1" applyAlignment="1" applyProtection="1">
      <alignment horizontal="right" vertical="center"/>
      <protection locked="0"/>
    </xf>
    <xf numFmtId="164" fontId="4" fillId="0" borderId="98" xfId="21" applyNumberFormat="1" applyFont="1" applyFill="1" applyBorder="1" applyAlignment="1" applyProtection="1">
      <alignment horizontal="right" vertical="center"/>
    </xf>
    <xf numFmtId="165" fontId="5" fillId="0" borderId="0" xfId="2408" applyNumberFormat="1" applyFont="1" applyFill="1" applyAlignment="1" applyProtection="1">
      <alignment horizontal="center" vertical="center"/>
    </xf>
    <xf numFmtId="164" fontId="4" fillId="2" borderId="0" xfId="21" applyNumberFormat="1" applyFont="1" applyFill="1" applyBorder="1" applyAlignment="1" applyProtection="1">
      <alignment horizontal="center" vertical="center"/>
    </xf>
    <xf numFmtId="164" fontId="4" fillId="0" borderId="98" xfId="21" applyNumberFormat="1" applyFont="1" applyFill="1" applyBorder="1" applyAlignment="1" applyProtection="1">
      <alignment horizontal="center" vertical="center"/>
    </xf>
    <xf numFmtId="164" fontId="5" fillId="0" borderId="0" xfId="21" quotePrefix="1" applyNumberFormat="1" applyFont="1" applyFill="1" applyBorder="1" applyAlignment="1">
      <alignment horizontal="right" vertical="center"/>
    </xf>
    <xf numFmtId="164" fontId="4" fillId="2" borderId="0" xfId="21" applyNumberFormat="1" applyFont="1" applyFill="1" applyBorder="1" applyAlignment="1" applyProtection="1">
      <alignment horizontal="right" vertical="center"/>
    </xf>
    <xf numFmtId="43" fontId="4" fillId="2" borderId="0" xfId="2408" applyFont="1" applyFill="1" applyBorder="1" applyAlignment="1" applyProtection="1">
      <alignment horizontal="right" vertical="center"/>
    </xf>
    <xf numFmtId="165" fontId="5" fillId="0" borderId="0" xfId="2408" applyNumberFormat="1" applyFont="1" applyFill="1" applyAlignment="1" applyProtection="1">
      <alignment horizontal="right" vertical="center"/>
    </xf>
    <xf numFmtId="165" fontId="5" fillId="0" borderId="0" xfId="2408" applyNumberFormat="1" applyFont="1" applyFill="1" applyBorder="1" applyAlignment="1" applyProtection="1">
      <alignment horizontal="center" vertical="center"/>
    </xf>
    <xf numFmtId="164" fontId="5" fillId="0" borderId="0" xfId="21" applyNumberFormat="1" applyFont="1" applyFill="1" applyBorder="1" applyAlignment="1" applyProtection="1">
      <alignment horizontal="right" vertical="center"/>
    </xf>
    <xf numFmtId="165" fontId="4" fillId="2" borderId="78" xfId="2408" applyNumberFormat="1" applyFont="1" applyFill="1" applyBorder="1" applyAlignment="1" applyProtection="1">
      <alignment horizontal="right" vertical="center"/>
    </xf>
    <xf numFmtId="164" fontId="4" fillId="2" borderId="0" xfId="21" applyNumberFormat="1" applyFont="1" applyFill="1" applyAlignment="1" applyProtection="1">
      <alignment horizontal="right" vertical="center"/>
    </xf>
    <xf numFmtId="165" fontId="4" fillId="2" borderId="0" xfId="2408" applyNumberFormat="1" applyFont="1" applyFill="1" applyAlignment="1" applyProtection="1">
      <alignment horizontal="right" vertical="center"/>
    </xf>
    <xf numFmtId="168" fontId="5" fillId="0" borderId="0" xfId="4" applyNumberFormat="1" applyFont="1" applyAlignment="1">
      <alignment horizontal="center" vertical="center"/>
    </xf>
    <xf numFmtId="164" fontId="4" fillId="0" borderId="0" xfId="21" applyNumberFormat="1" applyFont="1" applyFill="1" applyAlignment="1" applyProtection="1">
      <alignment horizontal="right" vertical="center"/>
    </xf>
    <xf numFmtId="165" fontId="4" fillId="0" borderId="0" xfId="2408" applyNumberFormat="1" applyFont="1" applyFill="1" applyAlignment="1" applyProtection="1">
      <alignment horizontal="right" vertical="center"/>
    </xf>
    <xf numFmtId="165" fontId="4" fillId="0" borderId="78" xfId="2408" applyNumberFormat="1" applyFont="1" applyFill="1" applyBorder="1" applyAlignment="1" applyProtection="1">
      <alignment horizontal="right" vertical="center"/>
    </xf>
    <xf numFmtId="164" fontId="4" fillId="0" borderId="44" xfId="21" applyNumberFormat="1" applyFont="1" applyFill="1" applyBorder="1" applyAlignment="1" applyProtection="1">
      <alignment horizontal="right" vertical="center"/>
    </xf>
    <xf numFmtId="9" fontId="4" fillId="3" borderId="115" xfId="3" applyFont="1" applyFill="1" applyBorder="1" applyAlignment="1">
      <alignment horizontal="right" vertical="center"/>
    </xf>
    <xf numFmtId="41" fontId="4" fillId="0" borderId="0" xfId="21" applyNumberFormat="1" applyFont="1" applyBorder="1" applyAlignment="1">
      <alignment horizontal="center"/>
    </xf>
    <xf numFmtId="44" fontId="4" fillId="0" borderId="0" xfId="0" applyNumberFormat="1" applyFont="1" applyAlignment="1">
      <alignment vertical="center"/>
    </xf>
    <xf numFmtId="0" fontId="4" fillId="0" borderId="69" xfId="1965" applyFont="1" applyBorder="1"/>
    <xf numFmtId="44" fontId="5" fillId="0" borderId="69" xfId="4" applyNumberFormat="1" applyFont="1" applyBorder="1"/>
    <xf numFmtId="0" fontId="27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center"/>
    </xf>
    <xf numFmtId="165" fontId="2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0" fontId="25" fillId="0" borderId="0" xfId="3" applyNumberFormat="1" applyFont="1" applyAlignment="1">
      <alignment vertical="center"/>
    </xf>
    <xf numFmtId="165" fontId="25" fillId="0" borderId="126" xfId="1" applyNumberFormat="1" applyFont="1" applyFill="1" applyBorder="1" applyAlignment="1">
      <alignment horizontal="right" vertical="center"/>
    </xf>
    <xf numFmtId="165" fontId="25" fillId="0" borderId="126" xfId="1" applyNumberFormat="1" applyFont="1" applyFill="1" applyBorder="1" applyAlignment="1">
      <alignment vertical="center"/>
    </xf>
    <xf numFmtId="165" fontId="4" fillId="0" borderId="126" xfId="1" applyNumberFormat="1" applyFont="1" applyFill="1" applyBorder="1" applyAlignment="1">
      <alignment horizontal="right" vertical="center"/>
    </xf>
    <xf numFmtId="204" fontId="25" fillId="0" borderId="0" xfId="0" applyNumberFormat="1" applyFont="1" applyAlignment="1">
      <alignment vertical="center"/>
    </xf>
    <xf numFmtId="0" fontId="10" fillId="0" borderId="0" xfId="3840" quotePrefix="1" applyFont="1" applyAlignment="1">
      <alignment horizontal="center" vertical="center"/>
    </xf>
    <xf numFmtId="1" fontId="4" fillId="0" borderId="0" xfId="55" applyNumberFormat="1" applyFont="1" applyAlignment="1">
      <alignment horizontal="center" vertical="center"/>
    </xf>
    <xf numFmtId="1" fontId="4" fillId="0" borderId="126" xfId="55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9" fontId="4" fillId="0" borderId="0" xfId="3" applyFont="1"/>
    <xf numFmtId="0" fontId="4" fillId="0" borderId="4" xfId="4" applyFont="1" applyBorder="1"/>
    <xf numFmtId="0" fontId="5" fillId="0" borderId="0" xfId="2012" applyFont="1" applyProtection="1">
      <protection locked="0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/>
    <xf numFmtId="5" fontId="4" fillId="0" borderId="0" xfId="2012" applyNumberFormat="1" applyFont="1" applyAlignment="1" applyProtection="1">
      <alignment horizontal="right" vertical="center"/>
      <protection locked="0"/>
    </xf>
    <xf numFmtId="5" fontId="4" fillId="0" borderId="0" xfId="2012" applyNumberFormat="1" applyFont="1" applyAlignment="1" applyProtection="1">
      <alignment horizontal="right"/>
      <protection locked="0"/>
    </xf>
    <xf numFmtId="5" fontId="5" fillId="0" borderId="0" xfId="2012" applyNumberFormat="1" applyFont="1" applyAlignment="1" applyProtection="1">
      <alignment horizontal="right" vertical="center"/>
      <protection locked="0"/>
    </xf>
    <xf numFmtId="5" fontId="5" fillId="0" borderId="0" xfId="2012" applyNumberFormat="1" applyFont="1" applyAlignment="1" applyProtection="1">
      <alignment horizontal="right"/>
      <protection locked="0"/>
    </xf>
    <xf numFmtId="204" fontId="4" fillId="0" borderId="0" xfId="0" applyNumberFormat="1" applyFont="1" applyAlignment="1">
      <alignment vertical="center"/>
    </xf>
    <xf numFmtId="5" fontId="4" fillId="0" borderId="0" xfId="0" applyNumberFormat="1" applyFont="1" applyAlignment="1">
      <alignment horizontal="left" vertical="center"/>
    </xf>
    <xf numFmtId="37" fontId="5" fillId="0" borderId="90" xfId="12" applyNumberFormat="1" applyFont="1" applyBorder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5" fillId="0" borderId="8" xfId="0" applyNumberFormat="1" applyFont="1" applyBorder="1" applyAlignment="1">
      <alignment vertical="center"/>
    </xf>
    <xf numFmtId="43" fontId="5" fillId="0" borderId="0" xfId="1" applyFont="1" applyFill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7" fillId="0" borderId="0" xfId="4" applyFont="1" applyAlignment="1">
      <alignment horizontal="left"/>
    </xf>
    <xf numFmtId="41" fontId="5" fillId="0" borderId="0" xfId="21" applyNumberFormat="1" applyFont="1" applyFill="1" applyBorder="1" applyAlignment="1">
      <alignment horizontal="center"/>
    </xf>
    <xf numFmtId="0" fontId="8" fillId="0" borderId="0" xfId="2012" applyFont="1" applyAlignment="1">
      <alignment horizontal="center"/>
    </xf>
    <xf numFmtId="0" fontId="8" fillId="0" borderId="0" xfId="1965" applyFont="1"/>
    <xf numFmtId="0" fontId="8" fillId="0" borderId="0" xfId="2012" applyFont="1"/>
    <xf numFmtId="0" fontId="7" fillId="0" borderId="0" xfId="2012" applyFont="1"/>
    <xf numFmtId="0" fontId="156" fillId="0" borderId="7" xfId="1604" applyFont="1" applyBorder="1" applyAlignment="1">
      <alignment horizontal="center"/>
    </xf>
    <xf numFmtId="0" fontId="8" fillId="0" borderId="0" xfId="0" applyFont="1"/>
    <xf numFmtId="164" fontId="7" fillId="0" borderId="0" xfId="48" applyNumberFormat="1" applyFont="1"/>
    <xf numFmtId="165" fontId="157" fillId="0" borderId="0" xfId="22" applyNumberFormat="1" applyFont="1" applyBorder="1" applyAlignment="1">
      <alignment vertical="center"/>
    </xf>
    <xf numFmtId="165" fontId="157" fillId="0" borderId="0" xfId="22" applyNumberFormat="1" applyFont="1" applyBorder="1"/>
    <xf numFmtId="164" fontId="8" fillId="0" borderId="0" xfId="48" applyNumberFormat="1" applyFont="1" applyAlignment="1">
      <alignment vertical="center"/>
    </xf>
    <xf numFmtId="10" fontId="155" fillId="0" borderId="0" xfId="61" applyNumberFormat="1" applyFont="1" applyBorder="1" applyAlignment="1" applyProtection="1">
      <alignment vertical="center"/>
    </xf>
    <xf numFmtId="10" fontId="155" fillId="0" borderId="0" xfId="61" applyNumberFormat="1" applyFont="1" applyBorder="1" applyProtection="1"/>
    <xf numFmtId="164" fontId="8" fillId="0" borderId="0" xfId="48" applyNumberFormat="1" applyFont="1" applyBorder="1" applyAlignment="1">
      <alignment horizontal="right" vertical="center"/>
    </xf>
    <xf numFmtId="164" fontId="7" fillId="0" borderId="0" xfId="48" applyNumberFormat="1" applyFont="1" applyBorder="1" applyAlignment="1">
      <alignment horizontal="right"/>
    </xf>
    <xf numFmtId="10" fontId="7" fillId="0" borderId="0" xfId="1043" applyNumberFormat="1" applyFont="1" applyBorder="1" applyAlignment="1">
      <alignment horizontal="right"/>
    </xf>
    <xf numFmtId="10" fontId="4" fillId="2" borderId="0" xfId="2012" applyNumberFormat="1" applyFont="1" applyFill="1" applyAlignment="1">
      <alignment vertical="center"/>
    </xf>
    <xf numFmtId="0" fontId="5" fillId="0" borderId="103" xfId="4" applyFont="1" applyBorder="1" applyAlignment="1">
      <alignment horizontal="center"/>
    </xf>
    <xf numFmtId="0" fontId="5" fillId="0" borderId="4" xfId="4" applyFont="1" applyBorder="1" applyAlignment="1">
      <alignment horizontal="left" indent="2"/>
    </xf>
    <xf numFmtId="0" fontId="7" fillId="0" borderId="0" xfId="2012" applyFont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43" fontId="4" fillId="2" borderId="0" xfId="2408" applyFont="1" applyFill="1" applyBorder="1" applyAlignment="1" applyProtection="1">
      <alignment horizontal="center" vertical="center"/>
    </xf>
    <xf numFmtId="165" fontId="5" fillId="2" borderId="78" xfId="2408" applyNumberFormat="1" applyFont="1" applyFill="1" applyBorder="1" applyAlignment="1" applyProtection="1">
      <alignment horizontal="center" vertical="center"/>
    </xf>
    <xf numFmtId="0" fontId="4" fillId="0" borderId="4" xfId="4" applyFont="1" applyBorder="1" applyAlignment="1">
      <alignment horizontal="left"/>
    </xf>
    <xf numFmtId="164" fontId="4" fillId="2" borderId="115" xfId="21" applyNumberFormat="1" applyFont="1" applyFill="1" applyBorder="1" applyAlignment="1" applyProtection="1">
      <alignment vertical="center"/>
      <protection locked="0"/>
    </xf>
    <xf numFmtId="166" fontId="4" fillId="0" borderId="126" xfId="3" applyNumberFormat="1" applyFont="1" applyFill="1" applyBorder="1" applyAlignment="1">
      <alignment vertical="center"/>
    </xf>
    <xf numFmtId="165" fontId="4" fillId="2" borderId="54" xfId="1" applyNumberFormat="1" applyFont="1" applyFill="1" applyBorder="1" applyAlignment="1">
      <alignment horizontal="center" vertical="center"/>
    </xf>
    <xf numFmtId="164" fontId="4" fillId="0" borderId="0" xfId="48" applyNumberFormat="1" applyFont="1" applyAlignment="1">
      <alignment vertical="center"/>
    </xf>
    <xf numFmtId="164" fontId="4" fillId="0" borderId="0" xfId="48" applyNumberFormat="1" applyFont="1" applyBorder="1" applyAlignment="1">
      <alignment horizontal="right" vertical="center"/>
    </xf>
    <xf numFmtId="10" fontId="4" fillId="0" borderId="1" xfId="1043" applyNumberFormat="1" applyFont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4" fontId="4" fillId="0" borderId="1" xfId="21" applyNumberFormat="1" applyFont="1" applyFill="1" applyBorder="1" applyAlignment="1" applyProtection="1">
      <alignment horizontal="right" vertical="center"/>
    </xf>
    <xf numFmtId="164" fontId="4" fillId="0" borderId="0" xfId="21" applyNumberFormat="1" applyFont="1" applyFill="1" applyBorder="1" applyAlignment="1" applyProtection="1">
      <alignment horizontal="right"/>
    </xf>
    <xf numFmtId="164" fontId="5" fillId="0" borderId="127" xfId="21" applyNumberFormat="1" applyFont="1" applyFill="1" applyBorder="1" applyAlignment="1" applyProtection="1">
      <alignment horizontal="right" vertical="center"/>
    </xf>
    <xf numFmtId="164" fontId="4" fillId="111" borderId="0" xfId="21" applyNumberFormat="1" applyFont="1" applyFill="1" applyBorder="1" applyAlignment="1" applyProtection="1">
      <alignment horizontal="right" vertical="center"/>
    </xf>
    <xf numFmtId="164" fontId="4" fillId="111" borderId="1" xfId="21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>
      <alignment vertical="center"/>
    </xf>
    <xf numFmtId="170" fontId="4" fillId="0" borderId="9" xfId="3" applyNumberFormat="1" applyFont="1" applyBorder="1" applyAlignment="1">
      <alignment horizontal="right" vertical="center"/>
    </xf>
    <xf numFmtId="164" fontId="4" fillId="0" borderId="125" xfId="0" applyNumberFormat="1" applyFont="1" applyBorder="1" applyAlignment="1">
      <alignment vertical="center"/>
    </xf>
    <xf numFmtId="10" fontId="4" fillId="0" borderId="126" xfId="3" applyNumberFormat="1" applyFont="1" applyBorder="1" applyAlignment="1">
      <alignment horizontal="right" vertical="center"/>
    </xf>
    <xf numFmtId="0" fontId="4" fillId="0" borderId="126" xfId="0" applyFont="1" applyBorder="1" applyAlignment="1">
      <alignment horizontal="center" vertical="center" wrapText="1"/>
    </xf>
    <xf numFmtId="164" fontId="4" fillId="111" borderId="0" xfId="2" applyNumberFormat="1" applyFont="1" applyFill="1" applyAlignment="1">
      <alignment horizontal="right" vertical="center"/>
    </xf>
    <xf numFmtId="9" fontId="4" fillId="2" borderId="126" xfId="3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2" borderId="126" xfId="3" applyNumberFormat="1" applyFont="1" applyFill="1" applyBorder="1" applyAlignment="1">
      <alignment horizontal="right" vertical="center"/>
    </xf>
    <xf numFmtId="166" fontId="4" fillId="0" borderId="126" xfId="3" applyNumberFormat="1" applyFont="1" applyBorder="1" applyAlignment="1">
      <alignment horizontal="right" vertical="center"/>
    </xf>
    <xf numFmtId="166" fontId="4" fillId="2" borderId="126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4" fillId="2" borderId="126" xfId="2" applyNumberFormat="1" applyFont="1" applyFill="1" applyBorder="1" applyAlignment="1">
      <alignment horizontal="right" vertical="center"/>
    </xf>
    <xf numFmtId="10" fontId="4" fillId="111" borderId="1" xfId="3" applyNumberFormat="1" applyFont="1" applyFill="1" applyBorder="1" applyAlignment="1">
      <alignment vertical="center"/>
    </xf>
    <xf numFmtId="164" fontId="4" fillId="111" borderId="0" xfId="2" applyNumberFormat="1" applyFont="1" applyFill="1" applyAlignment="1">
      <alignment vertical="center"/>
    </xf>
    <xf numFmtId="165" fontId="4" fillId="111" borderId="0" xfId="1" applyNumberFormat="1" applyFont="1" applyFill="1" applyAlignment="1">
      <alignment vertical="center"/>
    </xf>
    <xf numFmtId="10" fontId="4" fillId="111" borderId="0" xfId="3" applyNumberFormat="1" applyFont="1" applyFill="1" applyAlignment="1">
      <alignment horizontal="right" vertical="center"/>
    </xf>
    <xf numFmtId="10" fontId="4" fillId="111" borderId="126" xfId="3" applyNumberFormat="1" applyFont="1" applyFill="1" applyBorder="1" applyAlignment="1">
      <alignment horizontal="right" vertical="center"/>
    </xf>
    <xf numFmtId="10" fontId="4" fillId="111" borderId="0" xfId="0" applyNumberFormat="1" applyFont="1" applyFill="1" applyAlignment="1">
      <alignment horizontal="right" vertical="center"/>
    </xf>
    <xf numFmtId="10" fontId="4" fillId="111" borderId="0" xfId="0" applyNumberFormat="1" applyFont="1" applyFill="1" applyAlignment="1">
      <alignment vertical="center"/>
    </xf>
    <xf numFmtId="164" fontId="4" fillId="111" borderId="0" xfId="2" applyNumberFormat="1" applyFont="1" applyFill="1" applyAlignment="1">
      <alignment horizontal="center" vertical="center"/>
    </xf>
    <xf numFmtId="165" fontId="4" fillId="111" borderId="0" xfId="2408" applyNumberFormat="1" applyFont="1" applyFill="1" applyBorder="1" applyAlignment="1" applyProtection="1">
      <alignment horizontal="right" vertical="center"/>
    </xf>
    <xf numFmtId="165" fontId="4" fillId="111" borderId="126" xfId="2408" applyNumberFormat="1" applyFont="1" applyFill="1" applyBorder="1" applyAlignment="1" applyProtection="1">
      <alignment horizontal="right" vertical="center"/>
    </xf>
    <xf numFmtId="165" fontId="25" fillId="0" borderId="0" xfId="1" applyNumberFormat="1" applyFont="1" applyFill="1" applyBorder="1" applyAlignment="1">
      <alignment vertical="center"/>
    </xf>
    <xf numFmtId="0" fontId="2" fillId="0" borderId="0" xfId="57"/>
    <xf numFmtId="0" fontId="158" fillId="0" borderId="0" xfId="57" applyFont="1" applyAlignment="1">
      <alignment horizontal="centerContinuous" vertical="center"/>
    </xf>
    <xf numFmtId="0" fontId="158" fillId="0" borderId="0" xfId="57" applyFont="1" applyAlignment="1">
      <alignment horizontal="centerContinuous" vertical="justify"/>
    </xf>
    <xf numFmtId="0" fontId="27" fillId="0" borderId="0" xfId="57" applyFont="1" applyAlignment="1">
      <alignment horizontal="centerContinuous" vertical="justify"/>
    </xf>
    <xf numFmtId="0" fontId="158" fillId="0" borderId="0" xfId="57" applyFont="1" applyAlignment="1">
      <alignment horizontal="centerContinuous"/>
    </xf>
    <xf numFmtId="0" fontId="13" fillId="0" borderId="0" xfId="0" applyFont="1"/>
    <xf numFmtId="0" fontId="25" fillId="0" borderId="0" xfId="57" applyFont="1"/>
    <xf numFmtId="0" fontId="114" fillId="0" borderId="0" xfId="57" quotePrefix="1" applyFont="1" applyAlignment="1">
      <alignment horizontal="center"/>
    </xf>
    <xf numFmtId="0" fontId="114" fillId="0" borderId="0" xfId="57" applyFont="1"/>
    <xf numFmtId="0" fontId="4" fillId="0" borderId="126" xfId="0" applyFont="1" applyBorder="1" applyAlignment="1">
      <alignment horizontal="center"/>
    </xf>
    <xf numFmtId="0" fontId="114" fillId="0" borderId="0" xfId="57" applyFont="1" applyAlignment="1">
      <alignment horizontal="center"/>
    </xf>
    <xf numFmtId="0" fontId="27" fillId="0" borderId="0" xfId="57" applyFont="1" applyAlignment="1">
      <alignment horizontal="center"/>
    </xf>
    <xf numFmtId="0" fontId="25" fillId="0" borderId="0" xfId="57" applyFont="1" applyAlignment="1">
      <alignment horizontal="center"/>
    </xf>
    <xf numFmtId="0" fontId="25" fillId="0" borderId="0" xfId="57" applyFont="1" applyAlignment="1">
      <alignment wrapText="1"/>
    </xf>
    <xf numFmtId="0" fontId="7" fillId="0" borderId="0" xfId="57" applyFont="1" applyAlignment="1">
      <alignment horizontal="center"/>
    </xf>
    <xf numFmtId="164" fontId="25" fillId="0" borderId="0" xfId="9" applyNumberFormat="1" applyFont="1"/>
    <xf numFmtId="165" fontId="25" fillId="0" borderId="0" xfId="1497" applyNumberFormat="1" applyFont="1"/>
    <xf numFmtId="165" fontId="25" fillId="0" borderId="0" xfId="1497" applyNumberFormat="1" applyFont="1" applyBorder="1"/>
    <xf numFmtId="0" fontId="27" fillId="0" borderId="0" xfId="57" applyFont="1" applyAlignment="1">
      <alignment horizontal="left"/>
    </xf>
    <xf numFmtId="165" fontId="25" fillId="0" borderId="0" xfId="1" applyNumberFormat="1" applyFont="1"/>
    <xf numFmtId="165" fontId="25" fillId="0" borderId="126" xfId="1" applyNumberFormat="1" applyFont="1" applyBorder="1"/>
    <xf numFmtId="175" fontId="27" fillId="0" borderId="1" xfId="2" applyNumberFormat="1" applyFont="1" applyBorder="1"/>
    <xf numFmtId="0" fontId="25" fillId="0" borderId="0" xfId="57" applyFont="1" applyAlignment="1">
      <alignment horizontal="left"/>
    </xf>
    <xf numFmtId="43" fontId="25" fillId="0" borderId="0" xfId="57" applyNumberFormat="1" applyFont="1"/>
    <xf numFmtId="0" fontId="160" fillId="0" borderId="0" xfId="57" applyFont="1" applyAlignment="1">
      <alignment horizontal="center"/>
    </xf>
    <xf numFmtId="0" fontId="4" fillId="0" borderId="0" xfId="57" applyFont="1"/>
    <xf numFmtId="0" fontId="4" fillId="0" borderId="0" xfId="6107" applyFont="1" applyAlignment="1">
      <alignment horizontal="center" vertical="center"/>
    </xf>
    <xf numFmtId="0" fontId="161" fillId="0" borderId="9" xfId="0" applyFont="1" applyBorder="1" applyAlignment="1">
      <alignment horizontal="center"/>
    </xf>
    <xf numFmtId="0" fontId="0" fillId="0" borderId="9" xfId="0" applyBorder="1"/>
    <xf numFmtId="0" fontId="4" fillId="0" borderId="8" xfId="4" applyFont="1" applyBorder="1" applyAlignment="1">
      <alignment horizontal="center"/>
    </xf>
    <xf numFmtId="0" fontId="5" fillId="0" borderId="123" xfId="4" applyFont="1" applyBorder="1" applyAlignment="1">
      <alignment horizontal="center"/>
    </xf>
    <xf numFmtId="0" fontId="5" fillId="0" borderId="0" xfId="4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wrapText="1"/>
    </xf>
    <xf numFmtId="0" fontId="162" fillId="0" borderId="0" xfId="0" applyFont="1" applyAlignment="1">
      <alignment horizontal="center"/>
    </xf>
    <xf numFmtId="0" fontId="5" fillId="0" borderId="119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5" fillId="0" borderId="126" xfId="4" applyFont="1" applyBorder="1" applyAlignment="1">
      <alignment horizontal="center"/>
    </xf>
    <xf numFmtId="0" fontId="162" fillId="0" borderId="126" xfId="0" applyFont="1" applyBorder="1" applyAlignment="1">
      <alignment horizontal="center"/>
    </xf>
    <xf numFmtId="0" fontId="5" fillId="0" borderId="112" xfId="4" applyFont="1" applyBorder="1"/>
    <xf numFmtId="10" fontId="5" fillId="0" borderId="0" xfId="61" applyNumberFormat="1" applyFont="1" applyBorder="1" applyAlignment="1">
      <alignment horizontal="center"/>
    </xf>
    <xf numFmtId="10" fontId="5" fillId="0" borderId="0" xfId="61" applyNumberFormat="1" applyFont="1" applyFill="1" applyBorder="1" applyAlignment="1">
      <alignment horizontal="center"/>
    </xf>
    <xf numFmtId="164" fontId="4" fillId="0" borderId="0" xfId="48" applyNumberFormat="1" applyFont="1" applyFill="1" applyBorder="1" applyAlignment="1">
      <alignment horizontal="right" vertical="center"/>
    </xf>
    <xf numFmtId="164" fontId="4" fillId="0" borderId="0" xfId="4" applyNumberFormat="1" applyFont="1" applyAlignment="1">
      <alignment horizontal="right" vertical="center"/>
    </xf>
    <xf numFmtId="0" fontId="16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43" fontId="5" fillId="0" borderId="0" xfId="4" applyNumberFormat="1" applyFont="1" applyAlignment="1">
      <alignment horizontal="center"/>
    </xf>
    <xf numFmtId="0" fontId="5" fillId="0" borderId="0" xfId="4" applyFont="1" applyAlignment="1">
      <alignment horizontal="left" indent="2"/>
    </xf>
    <xf numFmtId="164" fontId="5" fillId="0" borderId="0" xfId="2" applyNumberFormat="1" applyFont="1" applyFill="1" applyBorder="1" applyAlignment="1">
      <alignment horizontal="right" vertical="center"/>
    </xf>
    <xf numFmtId="41" fontId="5" fillId="0" borderId="0" xfId="21" applyNumberFormat="1" applyFont="1" applyBorder="1" applyAlignment="1">
      <alignment horizontal="left"/>
    </xf>
    <xf numFmtId="41" fontId="5" fillId="0" borderId="0" xfId="21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vertical="center"/>
    </xf>
    <xf numFmtId="175" fontId="5" fillId="0" borderId="0" xfId="4" applyNumberFormat="1" applyFont="1" applyAlignment="1">
      <alignment vertical="center"/>
    </xf>
    <xf numFmtId="175" fontId="4" fillId="0" borderId="0" xfId="4" applyNumberFormat="1" applyFont="1" applyAlignment="1">
      <alignment vertical="center"/>
    </xf>
    <xf numFmtId="164" fontId="4" fillId="0" borderId="1" xfId="48" applyNumberFormat="1" applyFont="1" applyBorder="1" applyAlignment="1">
      <alignment horizontal="right" vertical="center"/>
    </xf>
    <xf numFmtId="0" fontId="5" fillId="0" borderId="9" xfId="4" applyFont="1" applyBorder="1"/>
    <xf numFmtId="0" fontId="5" fillId="0" borderId="128" xfId="4" applyFont="1" applyBorder="1"/>
    <xf numFmtId="44" fontId="5" fillId="0" borderId="9" xfId="4" applyNumberFormat="1" applyFont="1" applyBorder="1"/>
    <xf numFmtId="0" fontId="5" fillId="0" borderId="0" xfId="4" applyFont="1" applyAlignment="1">
      <alignment horizontal="center" wrapText="1"/>
    </xf>
    <xf numFmtId="168" fontId="5" fillId="0" borderId="0" xfId="4" applyNumberFormat="1" applyFont="1" applyAlignment="1">
      <alignment horizontal="center" wrapText="1"/>
    </xf>
    <xf numFmtId="175" fontId="4" fillId="0" borderId="0" xfId="48" applyNumberFormat="1" applyFont="1" applyFill="1" applyBorder="1" applyAlignment="1">
      <alignment horizontal="right"/>
    </xf>
    <xf numFmtId="175" fontId="4" fillId="0" borderId="0" xfId="4" applyNumberFormat="1" applyFont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43" fontId="4" fillId="0" borderId="0" xfId="4" applyNumberFormat="1" applyFont="1" applyAlignment="1">
      <alignment horizontal="center"/>
    </xf>
    <xf numFmtId="167" fontId="4" fillId="0" borderId="126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5" fontId="4" fillId="0" borderId="126" xfId="1" applyNumberFormat="1" applyFont="1" applyFill="1" applyBorder="1" applyAlignment="1">
      <alignment horizontal="right"/>
    </xf>
    <xf numFmtId="175" fontId="5" fillId="0" borderId="0" xfId="2" applyNumberFormat="1" applyFont="1" applyFill="1" applyBorder="1" applyAlignment="1">
      <alignment horizontal="right"/>
    </xf>
    <xf numFmtId="175" fontId="4" fillId="0" borderId="0" xfId="2" applyNumberFormat="1" applyFont="1" applyFill="1" applyBorder="1" applyAlignment="1">
      <alignment horizontal="right"/>
    </xf>
    <xf numFmtId="175" fontId="5" fillId="0" borderId="0" xfId="0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205" fontId="4" fillId="0" borderId="0" xfId="0" applyNumberFormat="1" applyFont="1"/>
    <xf numFmtId="41" fontId="5" fillId="0" borderId="0" xfId="21" applyNumberFormat="1" applyFont="1" applyBorder="1" applyAlignment="1">
      <alignment horizontal="center"/>
    </xf>
    <xf numFmtId="175" fontId="5" fillId="0" borderId="0" xfId="2" applyNumberFormat="1" applyFont="1" applyFill="1" applyBorder="1"/>
    <xf numFmtId="175" fontId="4" fillId="0" borderId="0" xfId="2" applyNumberFormat="1" applyFont="1" applyFill="1" applyBorder="1"/>
    <xf numFmtId="175" fontId="5" fillId="0" borderId="0" xfId="22" applyNumberFormat="1" applyFont="1" applyBorder="1"/>
    <xf numFmtId="175" fontId="5" fillId="0" borderId="0" xfId="22" applyNumberFormat="1" applyFont="1" applyFill="1" applyBorder="1"/>
    <xf numFmtId="41" fontId="5" fillId="0" borderId="0" xfId="21" applyNumberFormat="1" applyFont="1" applyFill="1" applyBorder="1"/>
    <xf numFmtId="165" fontId="4" fillId="0" borderId="0" xfId="2030" applyNumberFormat="1" applyFont="1" applyFill="1" applyBorder="1"/>
    <xf numFmtId="165" fontId="4" fillId="0" borderId="126" xfId="2030" applyNumberFormat="1" applyFont="1" applyFill="1" applyBorder="1"/>
    <xf numFmtId="165" fontId="5" fillId="0" borderId="0" xfId="22" applyNumberFormat="1" applyFont="1" applyFill="1" applyBorder="1"/>
    <xf numFmtId="164" fontId="4" fillId="0" borderId="1" xfId="48" applyNumberFormat="1" applyFont="1" applyBorder="1" applyAlignment="1">
      <alignment horizontal="right"/>
    </xf>
    <xf numFmtId="165" fontId="5" fillId="0" borderId="9" xfId="22" applyNumberFormat="1" applyFont="1" applyBorder="1"/>
    <xf numFmtId="165" fontId="5" fillId="0" borderId="9" xfId="22" applyNumberFormat="1" applyFont="1" applyFill="1" applyBorder="1"/>
    <xf numFmtId="0" fontId="5" fillId="0" borderId="9" xfId="4" applyFont="1" applyBorder="1" applyAlignment="1">
      <alignment horizontal="center"/>
    </xf>
    <xf numFmtId="165" fontId="4" fillId="3" borderId="0" xfId="1" applyNumberFormat="1" applyFont="1" applyFill="1" applyBorder="1" applyAlignment="1">
      <alignment vertical="center"/>
    </xf>
    <xf numFmtId="0" fontId="163" fillId="0" borderId="0" xfId="0" applyFont="1"/>
    <xf numFmtId="164" fontId="5" fillId="0" borderId="1" xfId="21" applyNumberFormat="1" applyFont="1" applyBorder="1" applyAlignment="1" applyProtection="1">
      <alignment horizontal="right" vertical="center"/>
      <protection locked="0"/>
    </xf>
    <xf numFmtId="0" fontId="5" fillId="0" borderId="124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8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165" fontId="5" fillId="0" borderId="0" xfId="1" applyNumberFormat="1" applyFont="1" applyFill="1" applyBorder="1"/>
    <xf numFmtId="165" fontId="4" fillId="0" borderId="101" xfId="1" applyNumberFormat="1" applyFont="1" applyFill="1" applyBorder="1" applyAlignment="1">
      <alignment vertical="center"/>
    </xf>
    <xf numFmtId="165" fontId="5" fillId="0" borderId="90" xfId="1" applyNumberFormat="1" applyFont="1" applyFill="1" applyBorder="1" applyAlignment="1">
      <alignment vertical="center"/>
    </xf>
    <xf numFmtId="164" fontId="5" fillId="0" borderId="130" xfId="2" applyNumberFormat="1" applyFont="1" applyFill="1" applyBorder="1" applyAlignment="1">
      <alignment vertical="center"/>
    </xf>
    <xf numFmtId="0" fontId="163" fillId="0" borderId="129" xfId="0" applyFont="1" applyBorder="1" applyAlignment="1">
      <alignment horizontal="center"/>
    </xf>
    <xf numFmtId="164" fontId="5" fillId="0" borderId="39" xfId="2" applyNumberFormat="1" applyFont="1" applyFill="1" applyBorder="1" applyAlignment="1">
      <alignment vertical="center"/>
    </xf>
    <xf numFmtId="0" fontId="163" fillId="0" borderId="7" xfId="0" applyFont="1" applyBorder="1" applyAlignment="1">
      <alignment horizontal="center"/>
    </xf>
    <xf numFmtId="37" fontId="5" fillId="0" borderId="0" xfId="12" applyNumberFormat="1" applyFont="1" applyAlignment="1">
      <alignment horizontal="center" vertical="center"/>
    </xf>
    <xf numFmtId="37" fontId="5" fillId="0" borderId="9" xfId="12" applyNumberFormat="1" applyFont="1" applyBorder="1" applyAlignment="1">
      <alignment horizontal="center" vertical="center"/>
    </xf>
    <xf numFmtId="37" fontId="4" fillId="0" borderId="0" xfId="12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165" fontId="164" fillId="0" borderId="0" xfId="1" applyNumberFormat="1" applyFont="1" applyFill="1" applyBorder="1"/>
    <xf numFmtId="165" fontId="164" fillId="0" borderId="0" xfId="1" applyNumberFormat="1" applyFont="1" applyFill="1" applyBorder="1" applyAlignment="1">
      <alignment vertical="center"/>
    </xf>
    <xf numFmtId="165" fontId="161" fillId="0" borderId="0" xfId="1" applyNumberFormat="1" applyFont="1" applyFill="1" applyBorder="1" applyAlignment="1">
      <alignment vertical="center"/>
    </xf>
    <xf numFmtId="37" fontId="4" fillId="0" borderId="6" xfId="12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68" fontId="5" fillId="0" borderId="120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165" fontId="5" fillId="3" borderId="0" xfId="1" applyNumberFormat="1" applyFont="1" applyFill="1" applyBorder="1" applyAlignment="1">
      <alignment vertical="center"/>
    </xf>
    <xf numFmtId="164" fontId="5" fillId="0" borderId="112" xfId="2" applyNumberFormat="1" applyFont="1" applyBorder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5" fontId="5" fillId="3" borderId="126" xfId="1" applyNumberFormat="1" applyFont="1" applyFill="1" applyBorder="1" applyAlignment="1" applyProtection="1">
      <alignment vertical="center"/>
      <protection locked="0"/>
    </xf>
    <xf numFmtId="164" fontId="5" fillId="0" borderId="112" xfId="2" applyNumberFormat="1" applyFont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5" fillId="2" borderId="0" xfId="2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5" fillId="2" borderId="115" xfId="1" applyNumberFormat="1" applyFont="1" applyFill="1" applyBorder="1" applyAlignment="1" applyProtection="1">
      <alignment horizontal="right" vertical="center"/>
    </xf>
    <xf numFmtId="164" fontId="5" fillId="0" borderId="44" xfId="2" applyNumberFormat="1" applyFont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65" fontId="5" fillId="111" borderId="0" xfId="1" applyNumberFormat="1" applyFont="1" applyFill="1" applyAlignment="1">
      <alignment horizontal="right" vertical="center"/>
    </xf>
    <xf numFmtId="165" fontId="5" fillId="2" borderId="115" xfId="1" applyNumberFormat="1" applyFont="1" applyFill="1" applyBorder="1" applyAlignment="1">
      <alignment vertical="center"/>
    </xf>
    <xf numFmtId="164" fontId="5" fillId="0" borderId="44" xfId="2" applyNumberFormat="1" applyFont="1" applyBorder="1" applyAlignment="1">
      <alignment vertical="center"/>
    </xf>
    <xf numFmtId="5" fontId="5" fillId="0" borderId="0" xfId="0" applyNumberFormat="1" applyFont="1" applyAlignment="1" applyProtection="1">
      <alignment vertical="center"/>
      <protection locked="0"/>
    </xf>
    <xf numFmtId="10" fontId="5" fillId="2" borderId="115" xfId="4" applyNumberFormat="1" applyFont="1" applyFill="1" applyBorder="1" applyAlignment="1" applyProtection="1">
      <alignment horizontal="right" vertical="center"/>
      <protection locked="0"/>
    </xf>
    <xf numFmtId="164" fontId="5" fillId="2" borderId="0" xfId="21" applyNumberFormat="1" applyFont="1" applyFill="1" applyAlignment="1" applyProtection="1">
      <alignment vertical="center"/>
      <protection locked="0"/>
    </xf>
    <xf numFmtId="165" fontId="5" fillId="2" borderId="0" xfId="2408" applyNumberFormat="1" applyFont="1" applyFill="1" applyBorder="1" applyAlignment="1" applyProtection="1">
      <alignment horizontal="right" vertical="center"/>
      <protection locked="0"/>
    </xf>
    <xf numFmtId="165" fontId="5" fillId="2" borderId="115" xfId="1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Alignment="1">
      <alignment horizontal="right" vertical="center"/>
    </xf>
    <xf numFmtId="164" fontId="5" fillId="2" borderId="0" xfId="21" applyNumberFormat="1" applyFont="1" applyFill="1" applyBorder="1" applyAlignment="1" applyProtection="1">
      <alignment horizontal="right" vertical="center"/>
      <protection locked="0"/>
    </xf>
    <xf numFmtId="165" fontId="5" fillId="2" borderId="78" xfId="2408" applyNumberFormat="1" applyFont="1" applyFill="1" applyBorder="1" applyAlignment="1" applyProtection="1">
      <alignment horizontal="right" vertical="center"/>
      <protection locked="0"/>
    </xf>
    <xf numFmtId="164" fontId="5" fillId="0" borderId="98" xfId="21" applyNumberFormat="1" applyFont="1" applyFill="1" applyBorder="1" applyAlignment="1" applyProtection="1">
      <alignment horizontal="right" vertical="center"/>
    </xf>
    <xf numFmtId="164" fontId="5" fillId="2" borderId="0" xfId="21" applyNumberFormat="1" applyFont="1" applyFill="1" applyAlignment="1" applyProtection="1">
      <alignment horizontal="right" vertical="center"/>
    </xf>
    <xf numFmtId="165" fontId="5" fillId="2" borderId="0" xfId="2408" applyNumberFormat="1" applyFont="1" applyFill="1" applyAlignment="1" applyProtection="1">
      <alignment horizontal="right" vertical="center"/>
    </xf>
    <xf numFmtId="165" fontId="5" fillId="2" borderId="78" xfId="2408" applyNumberFormat="1" applyFont="1" applyFill="1" applyBorder="1" applyAlignment="1" applyProtection="1">
      <alignment horizontal="right" vertical="center"/>
    </xf>
    <xf numFmtId="164" fontId="5" fillId="0" borderId="0" xfId="21" applyNumberFormat="1" applyFont="1" applyFill="1" applyAlignment="1" applyProtection="1">
      <alignment horizontal="right" vertical="center"/>
    </xf>
    <xf numFmtId="165" fontId="5" fillId="0" borderId="78" xfId="2408" applyNumberFormat="1" applyFont="1" applyFill="1" applyBorder="1" applyAlignment="1" applyProtection="1">
      <alignment horizontal="right" vertical="center"/>
    </xf>
    <xf numFmtId="164" fontId="5" fillId="0" borderId="44" xfId="21" applyNumberFormat="1" applyFont="1" applyFill="1" applyBorder="1" applyAlignment="1" applyProtection="1">
      <alignment horizontal="right" vertical="center"/>
    </xf>
    <xf numFmtId="164" fontId="5" fillId="0" borderId="39" xfId="21" applyNumberFormat="1" applyFont="1" applyFill="1" applyBorder="1" applyAlignment="1" applyProtection="1">
      <alignment horizontal="right" vertical="center"/>
    </xf>
    <xf numFmtId="164" fontId="5" fillId="0" borderId="0" xfId="2" applyNumberFormat="1" applyFont="1" applyFill="1" applyAlignment="1">
      <alignment horizontal="right" vertical="center"/>
    </xf>
    <xf numFmtId="164" fontId="4" fillId="0" borderId="0" xfId="2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5" fillId="0" borderId="126" xfId="55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4" fillId="0" borderId="0" xfId="55" applyFont="1" applyAlignment="1">
      <alignment horizontal="left" vertical="center"/>
    </xf>
    <xf numFmtId="0" fontId="4" fillId="0" borderId="0" xfId="55" applyFont="1" applyAlignment="1">
      <alignment horizontal="center" vertical="center"/>
    </xf>
    <xf numFmtId="10" fontId="4" fillId="3" borderId="0" xfId="3" applyNumberFormat="1" applyFont="1" applyFill="1" applyBorder="1"/>
    <xf numFmtId="0" fontId="4" fillId="0" borderId="126" xfId="55" applyFont="1" applyBorder="1" applyAlignment="1">
      <alignment horizontal="left" vertical="center"/>
    </xf>
    <xf numFmtId="0" fontId="4" fillId="0" borderId="126" xfId="55" applyFont="1" applyBorder="1" applyAlignment="1">
      <alignment horizontal="center" vertical="center"/>
    </xf>
    <xf numFmtId="10" fontId="4" fillId="3" borderId="126" xfId="3" applyNumberFormat="1" applyFont="1" applyFill="1" applyBorder="1"/>
    <xf numFmtId="164" fontId="25" fillId="0" borderId="0" xfId="2" applyNumberFormat="1" applyFont="1" applyFill="1" applyAlignment="1">
      <alignment horizontal="right" vertical="center"/>
    </xf>
    <xf numFmtId="10" fontId="4" fillId="3" borderId="112" xfId="3" applyNumberFormat="1" applyFont="1" applyFill="1" applyBorder="1"/>
    <xf numFmtId="165" fontId="25" fillId="0" borderId="0" xfId="1" applyNumberFormat="1" applyFont="1" applyAlignment="1">
      <alignment vertical="center"/>
    </xf>
    <xf numFmtId="201" fontId="25" fillId="0" borderId="0" xfId="3" applyNumberFormat="1" applyFont="1" applyAlignment="1">
      <alignment vertical="center"/>
    </xf>
    <xf numFmtId="203" fontId="25" fillId="0" borderId="0" xfId="2" applyNumberFormat="1" applyFont="1" applyBorder="1" applyAlignment="1">
      <alignment vertical="center"/>
    </xf>
    <xf numFmtId="203" fontId="25" fillId="0" borderId="0" xfId="2" applyNumberFormat="1" applyFont="1" applyAlignment="1">
      <alignment vertical="center"/>
    </xf>
    <xf numFmtId="203" fontId="4" fillId="0" borderId="0" xfId="2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164" fontId="5" fillId="2" borderId="0" xfId="2" applyNumberFormat="1" applyFont="1" applyFill="1" applyBorder="1" applyAlignment="1" applyProtection="1">
      <alignment horizontal="right" vertical="center"/>
      <protection locked="0"/>
    </xf>
    <xf numFmtId="164" fontId="5" fillId="2" borderId="115" xfId="21" applyNumberFormat="1" applyFont="1" applyFill="1" applyBorder="1" applyAlignment="1" applyProtection="1">
      <alignment vertical="center"/>
      <protection locked="0"/>
    </xf>
    <xf numFmtId="10" fontId="5" fillId="0" borderId="0" xfId="1043" applyNumberFormat="1" applyFont="1" applyBorder="1" applyAlignment="1">
      <alignment horizontal="right" vertical="center"/>
    </xf>
    <xf numFmtId="164" fontId="5" fillId="2" borderId="115" xfId="2012" applyNumberFormat="1" applyFont="1" applyFill="1" applyBorder="1" applyAlignment="1" applyProtection="1">
      <alignment horizontal="right" vertical="center"/>
      <protection locked="0"/>
    </xf>
    <xf numFmtId="164" fontId="5" fillId="2" borderId="0" xfId="2012" applyNumberFormat="1" applyFont="1" applyFill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55" xfId="2012" applyNumberFormat="1" applyFont="1" applyBorder="1" applyAlignment="1" applyProtection="1">
      <alignment horizontal="right" vertical="center"/>
      <protection locked="0"/>
    </xf>
    <xf numFmtId="164" fontId="5" fillId="0" borderId="54" xfId="2012" applyNumberFormat="1" applyFont="1" applyBorder="1" applyAlignment="1" applyProtection="1">
      <alignment horizontal="right" vertical="center"/>
      <protection locked="0"/>
    </xf>
    <xf numFmtId="164" fontId="5" fillId="2" borderId="0" xfId="2" applyNumberFormat="1" applyFont="1" applyFill="1" applyAlignment="1">
      <alignment horizontal="center" vertical="center"/>
    </xf>
    <xf numFmtId="0" fontId="7" fillId="0" borderId="0" xfId="1965" applyFont="1"/>
    <xf numFmtId="165" fontId="5" fillId="2" borderId="54" xfId="1" applyNumberFormat="1" applyFont="1" applyFill="1" applyBorder="1" applyAlignment="1">
      <alignment horizontal="center" vertical="center"/>
    </xf>
    <xf numFmtId="164" fontId="5" fillId="0" borderId="0" xfId="48" applyNumberFormat="1" applyFont="1" applyAlignment="1">
      <alignment vertical="center"/>
    </xf>
    <xf numFmtId="164" fontId="5" fillId="0" borderId="0" xfId="48" applyNumberFormat="1" applyFont="1" applyBorder="1" applyAlignment="1">
      <alignment horizontal="right" vertical="center"/>
    </xf>
    <xf numFmtId="164" fontId="5" fillId="2" borderId="126" xfId="2" applyNumberFormat="1" applyFont="1" applyFill="1" applyBorder="1" applyAlignment="1">
      <alignment horizontal="right" vertical="center"/>
    </xf>
    <xf numFmtId="10" fontId="5" fillId="2" borderId="0" xfId="2012" applyNumberFormat="1" applyFont="1" applyFill="1" applyAlignment="1">
      <alignment horizontal="right" vertical="center"/>
    </xf>
    <xf numFmtId="10" fontId="5" fillId="0" borderId="0" xfId="2012" applyNumberFormat="1" applyFont="1" applyAlignment="1">
      <alignment horizontal="right" vertical="center"/>
    </xf>
    <xf numFmtId="10" fontId="5" fillId="0" borderId="1" xfId="2012" quotePrefix="1" applyNumberFormat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64" fontId="5" fillId="2" borderId="0" xfId="21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center"/>
    </xf>
    <xf numFmtId="37" fontId="7" fillId="0" borderId="0" xfId="0" applyNumberFormat="1" applyFont="1" applyAlignment="1">
      <alignment horizontal="left" vertical="center"/>
    </xf>
    <xf numFmtId="0" fontId="5" fillId="0" borderId="51" xfId="0" applyFont="1" applyBorder="1" applyAlignment="1">
      <alignment horizontal="center"/>
    </xf>
    <xf numFmtId="165" fontId="162" fillId="0" borderId="0" xfId="1" applyNumberFormat="1" applyFont="1" applyFill="1" applyBorder="1" applyAlignment="1">
      <alignment vertical="center"/>
    </xf>
    <xf numFmtId="165" fontId="5" fillId="0" borderId="126" xfId="1" applyNumberFormat="1" applyFont="1" applyFill="1" applyBorder="1" applyAlignment="1">
      <alignment vertical="center"/>
    </xf>
    <xf numFmtId="0" fontId="165" fillId="0" borderId="0" xfId="0" applyFont="1" applyAlignment="1">
      <alignment horizontal="center"/>
    </xf>
    <xf numFmtId="37" fontId="5" fillId="0" borderId="9" xfId="0" applyNumberFormat="1" applyFont="1" applyBorder="1" applyAlignment="1">
      <alignment vertical="center"/>
    </xf>
    <xf numFmtId="37" fontId="5" fillId="0" borderId="0" xfId="1" applyNumberFormat="1" applyFont="1" applyBorder="1" applyAlignment="1">
      <alignment vertical="center"/>
    </xf>
    <xf numFmtId="37" fontId="5" fillId="0" borderId="7" xfId="4" applyNumberFormat="1" applyFont="1" applyBorder="1" applyAlignment="1">
      <alignment horizontal="center"/>
    </xf>
    <xf numFmtId="0" fontId="164" fillId="0" borderId="7" xfId="0" applyFont="1" applyBorder="1" applyAlignment="1">
      <alignment horizontal="center" vertical="center"/>
    </xf>
    <xf numFmtId="0" fontId="163" fillId="0" borderId="4" xfId="0" applyFont="1" applyBorder="1" applyAlignment="1">
      <alignment horizontal="center"/>
    </xf>
    <xf numFmtId="165" fontId="4" fillId="0" borderId="87" xfId="1" applyNumberFormat="1" applyFont="1" applyFill="1" applyBorder="1" applyAlignment="1">
      <alignment vertical="center"/>
    </xf>
    <xf numFmtId="164" fontId="5" fillId="0" borderId="129" xfId="2" applyNumberFormat="1" applyFont="1" applyFill="1" applyBorder="1" applyAlignment="1">
      <alignment vertical="center"/>
    </xf>
    <xf numFmtId="0" fontId="163" fillId="0" borderId="130" xfId="0" applyFont="1" applyBorder="1" applyAlignment="1">
      <alignment horizontal="center"/>
    </xf>
    <xf numFmtId="43" fontId="4" fillId="0" borderId="0" xfId="0" applyNumberFormat="1" applyFont="1" applyAlignment="1">
      <alignment vertical="center"/>
    </xf>
    <xf numFmtId="165" fontId="166" fillId="0" borderId="0" xfId="22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0" fontId="8" fillId="127" borderId="0" xfId="3" applyNumberFormat="1" applyFont="1" applyFill="1" applyBorder="1"/>
    <xf numFmtId="0" fontId="25" fillId="0" borderId="126" xfId="0" applyFont="1" applyBorder="1" applyAlignment="1">
      <alignment vertical="center"/>
    </xf>
    <xf numFmtId="10" fontId="8" fillId="127" borderId="126" xfId="3" applyNumberFormat="1" applyFont="1" applyFill="1" applyBorder="1"/>
    <xf numFmtId="164" fontId="25" fillId="0" borderId="0" xfId="2" applyNumberFormat="1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0" fontId="25" fillId="127" borderId="0" xfId="0" applyFont="1" applyFill="1" applyAlignment="1">
      <alignment horizontal="center" vertical="center"/>
    </xf>
    <xf numFmtId="0" fontId="25" fillId="127" borderId="0" xfId="0" applyFont="1" applyFill="1" applyAlignment="1">
      <alignment vertical="center"/>
    </xf>
    <xf numFmtId="2" fontId="4" fillId="0" borderId="0" xfId="0" applyNumberFormat="1" applyFont="1"/>
    <xf numFmtId="165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0" xfId="2" applyNumberFormat="1" applyFont="1" applyBorder="1"/>
    <xf numFmtId="0" fontId="164" fillId="0" borderId="7" xfId="1604" applyFont="1" applyBorder="1" applyAlignment="1">
      <alignment horizontal="center"/>
    </xf>
    <xf numFmtId="164" fontId="4" fillId="0" borderId="125" xfId="2" applyNumberFormat="1" applyFont="1" applyBorder="1" applyAlignment="1">
      <alignment vertical="center"/>
    </xf>
    <xf numFmtId="44" fontId="27" fillId="0" borderId="39" xfId="2" applyFont="1" applyFill="1" applyBorder="1" applyAlignment="1">
      <alignment vertical="center"/>
    </xf>
    <xf numFmtId="44" fontId="5" fillId="0" borderId="39" xfId="2" applyFont="1" applyFill="1" applyBorder="1" applyAlignment="1">
      <alignment vertical="center"/>
    </xf>
    <xf numFmtId="44" fontId="25" fillId="0" borderId="0" xfId="9" applyFont="1"/>
    <xf numFmtId="43" fontId="25" fillId="0" borderId="126" xfId="1497" applyFont="1" applyBorder="1"/>
    <xf numFmtId="44" fontId="27" fillId="0" borderId="0" xfId="2" applyFont="1" applyBorder="1"/>
    <xf numFmtId="44" fontId="4" fillId="0" borderId="0" xfId="2" applyFont="1" applyAlignment="1">
      <alignment horizontal="center" vertical="center"/>
    </xf>
    <xf numFmtId="44" fontId="25" fillId="0" borderId="0" xfId="2" applyFont="1" applyAlignment="1">
      <alignment horizontal="center" vertical="center"/>
    </xf>
    <xf numFmtId="44" fontId="25" fillId="0" borderId="0" xfId="2" applyFont="1" applyAlignment="1">
      <alignment horizontal="right" vertical="center"/>
    </xf>
    <xf numFmtId="43" fontId="4" fillId="0" borderId="0" xfId="1" applyFont="1" applyAlignment="1">
      <alignment horizontal="center" vertical="center"/>
    </xf>
    <xf numFmtId="43" fontId="4" fillId="0" borderId="126" xfId="0" applyNumberFormat="1" applyFont="1" applyBorder="1" applyAlignment="1">
      <alignment horizontal="center" vertical="center"/>
    </xf>
    <xf numFmtId="43" fontId="25" fillId="0" borderId="0" xfId="1" applyFont="1" applyAlignment="1">
      <alignment horizontal="center" vertical="center"/>
    </xf>
    <xf numFmtId="43" fontId="25" fillId="0" borderId="0" xfId="1" applyFont="1" applyAlignment="1">
      <alignment horizontal="right" vertical="center"/>
    </xf>
    <xf numFmtId="43" fontId="25" fillId="0" borderId="126" xfId="1" applyFont="1" applyBorder="1" applyAlignment="1">
      <alignment horizontal="center" vertical="center"/>
    </xf>
    <xf numFmtId="43" fontId="25" fillId="0" borderId="126" xfId="1" applyFont="1" applyBorder="1" applyAlignment="1">
      <alignment horizontal="right" vertical="center"/>
    </xf>
    <xf numFmtId="43" fontId="4" fillId="0" borderId="0" xfId="1" applyFont="1" applyFill="1" applyAlignment="1">
      <alignment horizontal="right" vertical="center"/>
    </xf>
    <xf numFmtId="43" fontId="4" fillId="0" borderId="126" xfId="1" applyFont="1" applyFill="1" applyBorder="1" applyAlignment="1">
      <alignment horizontal="right" vertical="center"/>
    </xf>
    <xf numFmtId="43" fontId="25" fillId="0" borderId="0" xfId="1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25" fillId="0" borderId="0" xfId="1" applyFont="1" applyBorder="1" applyAlignment="1">
      <alignment horizontal="right" vertical="center"/>
    </xf>
    <xf numFmtId="43" fontId="5" fillId="0" borderId="126" xfId="1" applyFont="1" applyFill="1" applyBorder="1" applyAlignment="1">
      <alignment horizontal="right" vertical="center"/>
    </xf>
    <xf numFmtId="0" fontId="25" fillId="0" borderId="0" xfId="57" quotePrefix="1" applyFont="1"/>
    <xf numFmtId="37" fontId="5" fillId="0" borderId="0" xfId="0" applyNumberFormat="1" applyFont="1"/>
    <xf numFmtId="0" fontId="5" fillId="0" borderId="6" xfId="4" applyFont="1" applyBorder="1" applyAlignment="1">
      <alignment horizontal="center"/>
    </xf>
    <xf numFmtId="0" fontId="5" fillId="0" borderId="87" xfId="4" applyFont="1" applyBorder="1" applyAlignment="1">
      <alignment horizontal="center"/>
    </xf>
    <xf numFmtId="10" fontId="5" fillId="0" borderId="90" xfId="61" applyNumberFormat="1" applyFont="1" applyBorder="1" applyAlignment="1">
      <alignment horizontal="center"/>
    </xf>
    <xf numFmtId="164" fontId="4" fillId="0" borderId="90" xfId="48" applyNumberFormat="1" applyFont="1" applyFill="1" applyBorder="1" applyAlignment="1">
      <alignment horizontal="right" vertical="center"/>
    </xf>
    <xf numFmtId="164" fontId="4" fillId="0" borderId="90" xfId="4" applyNumberFormat="1" applyFont="1" applyBorder="1" applyAlignment="1">
      <alignment horizontal="right" vertical="center"/>
    </xf>
    <xf numFmtId="165" fontId="4" fillId="0" borderId="90" xfId="1" applyNumberFormat="1" applyFont="1" applyFill="1" applyBorder="1" applyAlignment="1">
      <alignment horizontal="right" vertical="center"/>
    </xf>
    <xf numFmtId="165" fontId="4" fillId="0" borderId="87" xfId="1" applyNumberFormat="1" applyFont="1" applyFill="1" applyBorder="1" applyAlignment="1">
      <alignment horizontal="right" vertical="center"/>
    </xf>
    <xf numFmtId="164" fontId="4" fillId="0" borderId="90" xfId="2" applyNumberFormat="1" applyFont="1" applyFill="1" applyBorder="1" applyAlignment="1">
      <alignment horizontal="right" vertical="center"/>
    </xf>
    <xf numFmtId="164" fontId="4" fillId="0" borderId="90" xfId="4" applyNumberFormat="1" applyFont="1" applyBorder="1" applyAlignment="1">
      <alignment vertical="center"/>
    </xf>
    <xf numFmtId="175" fontId="5" fillId="0" borderId="90" xfId="4" applyNumberFormat="1" applyFont="1" applyBorder="1" applyAlignment="1">
      <alignment vertical="center"/>
    </xf>
    <xf numFmtId="164" fontId="4" fillId="0" borderId="50" xfId="48" applyNumberFormat="1" applyFont="1" applyBorder="1" applyAlignment="1">
      <alignment horizontal="right" vertical="center"/>
    </xf>
    <xf numFmtId="0" fontId="5" fillId="0" borderId="51" xfId="4" applyFont="1" applyBorder="1"/>
    <xf numFmtId="175" fontId="4" fillId="0" borderId="90" xfId="48" applyNumberFormat="1" applyFont="1" applyFill="1" applyBorder="1" applyAlignment="1">
      <alignment horizontal="right"/>
    </xf>
    <xf numFmtId="175" fontId="4" fillId="0" borderId="90" xfId="4" applyNumberFormat="1" applyFont="1" applyBorder="1" applyAlignment="1">
      <alignment horizontal="right"/>
    </xf>
    <xf numFmtId="167" fontId="5" fillId="0" borderId="90" xfId="1" applyNumberFormat="1" applyFont="1" applyFill="1" applyBorder="1" applyAlignment="1">
      <alignment horizontal="right"/>
    </xf>
    <xf numFmtId="165" fontId="4" fillId="0" borderId="90" xfId="1" applyNumberFormat="1" applyFont="1" applyBorder="1" applyAlignment="1">
      <alignment horizontal="right"/>
    </xf>
    <xf numFmtId="167" fontId="4" fillId="0" borderId="87" xfId="1" applyNumberFormat="1" applyFont="1" applyFill="1" applyBorder="1" applyAlignment="1">
      <alignment horizontal="right"/>
    </xf>
    <xf numFmtId="165" fontId="4" fillId="0" borderId="90" xfId="1" applyNumberFormat="1" applyFont="1" applyFill="1" applyBorder="1" applyAlignment="1">
      <alignment horizontal="right"/>
    </xf>
    <xf numFmtId="175" fontId="5" fillId="0" borderId="90" xfId="2" applyNumberFormat="1" applyFont="1" applyFill="1" applyBorder="1" applyAlignment="1">
      <alignment horizontal="right"/>
    </xf>
    <xf numFmtId="167" fontId="4" fillId="0" borderId="90" xfId="1" applyNumberFormat="1" applyFont="1" applyFill="1" applyBorder="1" applyAlignment="1">
      <alignment horizontal="right"/>
    </xf>
    <xf numFmtId="165" fontId="4" fillId="0" borderId="90" xfId="1" applyNumberFormat="1" applyFont="1" applyBorder="1"/>
    <xf numFmtId="175" fontId="5" fillId="0" borderId="50" xfId="2" applyNumberFormat="1" applyFont="1" applyFill="1" applyBorder="1"/>
    <xf numFmtId="175" fontId="5" fillId="0" borderId="90" xfId="22" applyNumberFormat="1" applyFont="1" applyBorder="1"/>
    <xf numFmtId="165" fontId="4" fillId="0" borderId="87" xfId="2030" applyNumberFormat="1" applyFont="1" applyFill="1" applyBorder="1"/>
    <xf numFmtId="164" fontId="4" fillId="0" borderId="50" xfId="48" applyNumberFormat="1" applyFont="1" applyBorder="1" applyAlignment="1">
      <alignment horizontal="right"/>
    </xf>
    <xf numFmtId="165" fontId="5" fillId="0" borderId="51" xfId="22" applyNumberFormat="1" applyFont="1" applyBorder="1"/>
    <xf numFmtId="165" fontId="5" fillId="0" borderId="90" xfId="1" applyNumberFormat="1" applyFont="1" applyFill="1" applyBorder="1" applyAlignment="1">
      <alignment horizontal="right" vertical="center"/>
    </xf>
    <xf numFmtId="164" fontId="5" fillId="0" borderId="90" xfId="2" applyNumberFormat="1" applyFont="1" applyFill="1" applyBorder="1" applyAlignment="1">
      <alignment horizontal="right" vertical="center"/>
    </xf>
    <xf numFmtId="164" fontId="5" fillId="0" borderId="50" xfId="48" applyNumberFormat="1" applyFont="1" applyBorder="1" applyAlignment="1">
      <alignment horizontal="right" vertical="center"/>
    </xf>
    <xf numFmtId="164" fontId="5" fillId="0" borderId="50" xfId="48" applyNumberFormat="1" applyFont="1" applyBorder="1" applyAlignment="1">
      <alignment horizontal="right"/>
    </xf>
    <xf numFmtId="0" fontId="158" fillId="0" borderId="0" xfId="57" applyFont="1" applyAlignment="1">
      <alignment horizontal="center" vertical="justify"/>
    </xf>
    <xf numFmtId="0" fontId="158" fillId="0" borderId="0" xfId="57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4" applyFont="1" applyAlignment="1">
      <alignment horizontal="center"/>
    </xf>
    <xf numFmtId="6" fontId="5" fillId="0" borderId="0" xfId="4" quotePrefix="1" applyNumberFormat="1" applyFont="1" applyAlignment="1">
      <alignment horizontal="center"/>
    </xf>
    <xf numFmtId="0" fontId="5" fillId="3" borderId="0" xfId="4" applyFont="1" applyFill="1" applyAlignment="1">
      <alignment horizontal="center"/>
    </xf>
    <xf numFmtId="0" fontId="5" fillId="0" borderId="0" xfId="2012" applyFont="1" applyAlignment="1" applyProtection="1">
      <alignment horizontal="center"/>
      <protection locked="0"/>
    </xf>
    <xf numFmtId="0" fontId="5" fillId="0" borderId="0" xfId="2012" applyFont="1" applyAlignment="1">
      <alignment horizontal="center"/>
    </xf>
    <xf numFmtId="2" fontId="5" fillId="2" borderId="0" xfId="2012" applyNumberFormat="1" applyFont="1" applyFill="1" applyAlignment="1">
      <alignment horizontal="center"/>
    </xf>
    <xf numFmtId="49" fontId="5" fillId="0" borderId="0" xfId="4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0" fontId="5" fillId="2" borderId="0" xfId="4" applyFont="1" applyFill="1" applyAlignment="1">
      <alignment horizontal="center"/>
    </xf>
    <xf numFmtId="0" fontId="5" fillId="2" borderId="0" xfId="4" applyFont="1" applyFill="1"/>
    <xf numFmtId="0" fontId="5" fillId="0" borderId="0" xfId="4" quotePrefix="1" applyFont="1" applyAlignment="1">
      <alignment horizontal="center"/>
    </xf>
    <xf numFmtId="0" fontId="5" fillId="0" borderId="0" xfId="4" applyFont="1"/>
    <xf numFmtId="0" fontId="27" fillId="0" borderId="0" xfId="0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0" borderId="0" xfId="0" quotePrefix="1" applyFont="1" applyAlignment="1">
      <alignment horizontal="center" vertical="center"/>
    </xf>
  </cellXfs>
  <cellStyles count="38096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6" xfId="1452" xr:uid="{00000000-0005-0000-0000-0000ED050000}"/>
    <cellStyle name="Comma 17" xfId="1453" xr:uid="{00000000-0005-0000-0000-0000EE050000}"/>
    <cellStyle name="Comma 18" xfId="1454" xr:uid="{00000000-0005-0000-0000-0000EF050000}"/>
    <cellStyle name="Comma 19" xfId="1455" xr:uid="{00000000-0005-0000-0000-0000F005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1" xfId="1478" xr:uid="{00000000-0005-0000-0000-0000330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1" xfId="1959" xr:uid="{00000000-0005-0000-0000-0000EA060000}"/>
    <cellStyle name="Currency 12" xfId="23" xr:uid="{00000000-0005-0000-0000-0000EB060000}"/>
    <cellStyle name="Currency 13" xfId="2023" xr:uid="{00000000-0005-0000-0000-0000EC0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1" xfId="2569" xr:uid="{00000000-0005-0000-0000-0000BD08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3" xfId="564" xr:uid="{00000000-0005-0000-0000-00005E100000}"/>
    <cellStyle name="SAPBEXaggDataEmph 3 10" xfId="22292" xr:uid="{00000000-0005-0000-0000-00005F10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3" xfId="586" xr:uid="{00000000-0005-0000-0000-00009E150000}"/>
    <cellStyle name="SAPBEXaggItemX 3 10" xfId="4988" xr:uid="{00000000-0005-0000-0000-00009F15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2" xfId="597" xr:uid="{00000000-0005-0000-0000-00003417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2" xfId="649" xr:uid="{00000000-0005-0000-0000-00002420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4" xfId="744" xr:uid="{00000000-0005-0000-0000-000073320000}"/>
    <cellStyle name="SAPBEXfilterDrill 4 10" xfId="37983" xr:uid="{00000000-0005-0000-0000-000074320000}"/>
    <cellStyle name="SAPBEXfilterDrill 4 2" xfId="745" xr:uid="{00000000-0005-0000-0000-0000753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2" xfId="747" xr:uid="{00000000-0005-0000-0000-0000893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2" xfId="749" xr:uid="{00000000-0005-0000-0000-00009D3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2" xfId="751" xr:uid="{00000000-0005-0000-0000-0000B13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9" xfId="753" xr:uid="{00000000-0005-0000-0000-0000CA3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3" xfId="771" xr:uid="{00000000-0005-0000-0000-00009634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2" xfId="788" xr:uid="{00000000-0005-0000-0000-00007736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2" xfId="792" xr:uid="{00000000-0005-0000-0000-0000A536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2" xfId="795" xr:uid="{00000000-0005-0000-0000-0000D236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2" xfId="797" xr:uid="{00000000-0005-0000-0000-0000E636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2" xfId="799" xr:uid="{00000000-0005-0000-0000-0000FA36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2" xfId="801" xr:uid="{00000000-0005-0000-0000-00000E37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2" xfId="805" xr:uid="{00000000-0005-0000-0000-00003B37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2" xfId="809" xr:uid="{00000000-0005-0000-0000-00006937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2" xfId="812" xr:uid="{00000000-0005-0000-0000-00009637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2" xfId="814" xr:uid="{00000000-0005-0000-0000-0000AA37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2" xfId="816" xr:uid="{00000000-0005-0000-0000-0000BE37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2" xfId="818" xr:uid="{00000000-0005-0000-0000-0000D237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2" xfId="937" xr:uid="{00000000-0005-0000-0000-00008582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3" xfId="938" xr:uid="{00000000-0005-0000-0000-0000C0820000}"/>
    <cellStyle name="SAPBEXresData 3 10" xfId="5114" xr:uid="{00000000-0005-0000-0000-0000C182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3" xfId="943" xr:uid="{00000000-0005-0000-0000-00008984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2" xfId="946" xr:uid="{00000000-0005-0000-0000-00000D86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3" xfId="947" xr:uid="{00000000-0005-0000-0000-000048860000}"/>
    <cellStyle name="SAPBEXresItem 3 10" xfId="5123" xr:uid="{00000000-0005-0000-0000-00004986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2" xfId="952" xr:uid="{00000000-0005-0000-0000-0000CF87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3" xfId="953" xr:uid="{00000000-0005-0000-0000-000008880000}"/>
    <cellStyle name="SAPBEXresItemX 3 10" xfId="5129" xr:uid="{00000000-0005-0000-0000-00000988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2" xfId="963" xr:uid="{00000000-0005-0000-0000-0000078A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3" xfId="976" xr:uid="{00000000-0005-0000-0000-00003E8C0000}"/>
    <cellStyle name="SAPBEXstdDataEmph 3 10" xfId="22504" xr:uid="{00000000-0005-0000-0000-00003F8C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2" xfId="985" xr:uid="{00000000-0005-0000-0000-00003E8E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2" xfId="991" xr:uid="{00000000-0005-0000-0000-0000E38E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3" xfId="1001" xr:uid="{00000000-0005-0000-0000-00008C900000}"/>
    <cellStyle name="SAPBEXstdItemX 3 10" xfId="5153" xr:uid="{00000000-0005-0000-0000-00008D90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2" xfId="1004" xr:uid="{00000000-0005-0000-0000-0000BC90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3" xfId="1023" xr:uid="{00000000-0005-0000-0000-0000FD920000}"/>
    <cellStyle name="SAPBEXundefined 3 10" xfId="22517" xr:uid="{00000000-0005-0000-0000-0000FE92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0"/>
  <tableStyles count="1" defaultTableStyle="TableStyleMedium2" defaultPivotStyle="PivotStyleLight16">
    <tableStyle name="Invisible" pivot="0" table="0" count="0" xr9:uid="{61B07DE8-E0ED-4C46-B704-FC707377BB82}"/>
  </tableStyles>
  <colors>
    <mruColors>
      <color rgb="FF0000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621FEFE-3989-466B-8A08-8ACD3441EEAF}"/>
            </a:ext>
          </a:extLst>
        </xdr:cNvPr>
        <xdr:cNvSpPr>
          <a:spLocks noChangeShapeType="1"/>
        </xdr:cNvSpPr>
      </xdr:nvSpPr>
      <xdr:spPr bwMode="auto">
        <a:xfrm>
          <a:off x="1900239" y="18532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C6A5F77-0EB8-4C2B-8A24-B0265BBB74D0}"/>
            </a:ext>
          </a:extLst>
        </xdr:cNvPr>
        <xdr:cNvSpPr>
          <a:spLocks noChangeShapeType="1"/>
        </xdr:cNvSpPr>
      </xdr:nvSpPr>
      <xdr:spPr bwMode="auto">
        <a:xfrm>
          <a:off x="1757367" y="208851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E5A5E08-49AE-41D0-A522-5500801C75FD}"/>
            </a:ext>
          </a:extLst>
        </xdr:cNvPr>
        <xdr:cNvSpPr>
          <a:spLocks noChangeShapeType="1"/>
        </xdr:cNvSpPr>
      </xdr:nvSpPr>
      <xdr:spPr bwMode="auto">
        <a:xfrm>
          <a:off x="1900239" y="27727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272B944-4949-412F-BBB5-EAC6BE4B43F1}"/>
            </a:ext>
          </a:extLst>
        </xdr:cNvPr>
        <xdr:cNvSpPr>
          <a:spLocks noChangeShapeType="1"/>
        </xdr:cNvSpPr>
      </xdr:nvSpPr>
      <xdr:spPr bwMode="auto">
        <a:xfrm>
          <a:off x="1900239" y="27727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C22947A2-FB80-459B-A6A3-39D66DFC74F0}"/>
            </a:ext>
          </a:extLst>
        </xdr:cNvPr>
        <xdr:cNvSpPr>
          <a:spLocks noChangeShapeType="1"/>
        </xdr:cNvSpPr>
      </xdr:nvSpPr>
      <xdr:spPr bwMode="auto">
        <a:xfrm>
          <a:off x="1757367" y="300799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93</xdr:row>
      <xdr:rowOff>9525</xdr:rowOff>
    </xdr:from>
    <xdr:to>
      <xdr:col>1</xdr:col>
      <xdr:colOff>3581077</xdr:colOff>
      <xdr:row>93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3433087-A950-4594-A1F2-80F5BEE54710}"/>
            </a:ext>
          </a:extLst>
        </xdr:cNvPr>
        <xdr:cNvSpPr>
          <a:spLocks noChangeShapeType="1"/>
        </xdr:cNvSpPr>
      </xdr:nvSpPr>
      <xdr:spPr bwMode="auto">
        <a:xfrm>
          <a:off x="1900239" y="18303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105</xdr:row>
      <xdr:rowOff>-1</xdr:rowOff>
    </xdr:from>
    <xdr:to>
      <xdr:col>2</xdr:col>
      <xdr:colOff>312424</xdr:colOff>
      <xdr:row>105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AD5029F-9CB7-48ED-9AFE-2131CAEB288C}"/>
            </a:ext>
          </a:extLst>
        </xdr:cNvPr>
        <xdr:cNvSpPr>
          <a:spLocks noChangeShapeType="1"/>
        </xdr:cNvSpPr>
      </xdr:nvSpPr>
      <xdr:spPr bwMode="auto">
        <a:xfrm>
          <a:off x="1757367" y="206565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E12682E-8BE7-4227-8273-676A5A7D618C}"/>
            </a:ext>
          </a:extLst>
        </xdr:cNvPr>
        <xdr:cNvSpPr>
          <a:spLocks noChangeShapeType="1"/>
        </xdr:cNvSpPr>
      </xdr:nvSpPr>
      <xdr:spPr bwMode="auto">
        <a:xfrm>
          <a:off x="1900239" y="273018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52D1D94-9384-4548-891D-C9FAD0B2B480}"/>
            </a:ext>
          </a:extLst>
        </xdr:cNvPr>
        <xdr:cNvSpPr>
          <a:spLocks noChangeShapeType="1"/>
        </xdr:cNvSpPr>
      </xdr:nvSpPr>
      <xdr:spPr bwMode="auto">
        <a:xfrm>
          <a:off x="1900239" y="273018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151</xdr:row>
      <xdr:rowOff>-1</xdr:rowOff>
    </xdr:from>
    <xdr:to>
      <xdr:col>2</xdr:col>
      <xdr:colOff>312424</xdr:colOff>
      <xdr:row>151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D49C197C-30A0-4CCC-AE26-76BBB4F14632}"/>
            </a:ext>
          </a:extLst>
        </xdr:cNvPr>
        <xdr:cNvSpPr>
          <a:spLocks noChangeShapeType="1"/>
        </xdr:cNvSpPr>
      </xdr:nvSpPr>
      <xdr:spPr bwMode="auto">
        <a:xfrm>
          <a:off x="1757367" y="296544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5366-1847-44C0-A4C9-04A3E9CF2F5A}">
  <sheetPr>
    <pageSetUpPr fitToPage="1"/>
  </sheetPr>
  <dimension ref="A2:H41"/>
  <sheetViews>
    <sheetView tabSelected="1" zoomScale="80" zoomScaleNormal="80" workbookViewId="0"/>
  </sheetViews>
  <sheetFormatPr defaultColWidth="9.1796875" defaultRowHeight="14.5"/>
  <cols>
    <col min="1" max="1" width="4.81640625" style="435" bestFit="1" customWidth="1"/>
    <col min="2" max="2" width="76.6328125" style="435" customWidth="1"/>
    <col min="3" max="3" width="1.6328125" style="435" customWidth="1"/>
    <col min="4" max="4" width="20.81640625" style="435" customWidth="1"/>
    <col min="5" max="5" width="1.54296875" style="435" customWidth="1"/>
    <col min="6" max="6" width="42.54296875" style="435" customWidth="1"/>
    <col min="7" max="7" width="4.81640625" style="435" customWidth="1"/>
    <col min="8" max="16384" width="9.1796875" style="435"/>
  </cols>
  <sheetData>
    <row r="2" spans="1:8" ht="17.5">
      <c r="B2" s="712" t="s">
        <v>378</v>
      </c>
      <c r="C2" s="712"/>
      <c r="D2" s="712"/>
      <c r="E2" s="712"/>
      <c r="F2" s="712"/>
    </row>
    <row r="3" spans="1:8" ht="17.5">
      <c r="B3" s="436" t="s">
        <v>384</v>
      </c>
      <c r="C3" s="437"/>
      <c r="D3" s="438"/>
      <c r="E3" s="438"/>
      <c r="F3" s="438"/>
    </row>
    <row r="4" spans="1:8" ht="17.5" customHeight="1">
      <c r="B4" s="713" t="s">
        <v>597</v>
      </c>
      <c r="C4" s="713"/>
      <c r="D4" s="713"/>
      <c r="E4" s="713"/>
      <c r="F4" s="713"/>
    </row>
    <row r="5" spans="1:8" ht="17.5">
      <c r="B5" s="439" t="s">
        <v>385</v>
      </c>
      <c r="C5" s="437"/>
      <c r="D5" s="437"/>
      <c r="E5" s="437"/>
      <c r="F5" s="437"/>
    </row>
    <row r="6" spans="1:8" ht="15.5">
      <c r="B6" s="714" t="s">
        <v>1</v>
      </c>
      <c r="C6" s="714"/>
      <c r="D6" s="714"/>
      <c r="E6" s="714"/>
      <c r="F6" s="714"/>
      <c r="G6" s="440"/>
      <c r="H6" s="440"/>
    </row>
    <row r="7" spans="1:8" ht="15.5">
      <c r="B7" s="441"/>
      <c r="C7" s="441"/>
      <c r="D7" s="442"/>
      <c r="E7" s="443"/>
      <c r="F7" s="441"/>
      <c r="G7" s="441"/>
    </row>
    <row r="8" spans="1:8" ht="15.5">
      <c r="A8" s="2" t="s">
        <v>2</v>
      </c>
      <c r="G8" s="2" t="s">
        <v>2</v>
      </c>
    </row>
    <row r="9" spans="1:8" ht="15.5">
      <c r="A9" s="444" t="s">
        <v>14</v>
      </c>
      <c r="B9" s="445" t="s">
        <v>16</v>
      </c>
      <c r="C9" s="445"/>
      <c r="D9" s="445" t="s">
        <v>22</v>
      </c>
      <c r="E9" s="446"/>
      <c r="F9" s="445" t="s">
        <v>6</v>
      </c>
      <c r="G9" s="444" t="s">
        <v>14</v>
      </c>
    </row>
    <row r="10" spans="1:8" ht="15.5">
      <c r="A10" s="2"/>
      <c r="B10" s="441"/>
      <c r="C10" s="441"/>
      <c r="D10" s="447"/>
      <c r="E10" s="447"/>
      <c r="F10" s="447"/>
      <c r="G10" s="2"/>
    </row>
    <row r="11" spans="1:8" ht="15.5">
      <c r="A11" s="2">
        <v>1</v>
      </c>
      <c r="B11" s="443" t="s">
        <v>558</v>
      </c>
      <c r="C11" s="443"/>
      <c r="D11" s="447"/>
      <c r="E11" s="447"/>
      <c r="F11" s="447"/>
      <c r="G11" s="2">
        <v>1</v>
      </c>
    </row>
    <row r="12" spans="1:8" ht="15.5">
      <c r="A12" s="2">
        <f>A11+1</f>
        <v>2</v>
      </c>
      <c r="B12" s="443"/>
      <c r="C12" s="443"/>
      <c r="D12" s="447"/>
      <c r="E12" s="447"/>
      <c r="F12" s="447"/>
      <c r="G12" s="2">
        <f>G11+1</f>
        <v>2</v>
      </c>
    </row>
    <row r="13" spans="1:8" ht="31">
      <c r="A13" s="2">
        <f t="shared" ref="A13:A21" si="0">A12+1</f>
        <v>3</v>
      </c>
      <c r="B13" s="448" t="s">
        <v>386</v>
      </c>
      <c r="C13" s="449"/>
      <c r="D13" s="662">
        <f>'Pg2 App XII C1 Comparison'!G28</f>
        <v>0.30108560548740115</v>
      </c>
      <c r="E13" s="450"/>
      <c r="F13" s="447" t="s">
        <v>557</v>
      </c>
      <c r="G13" s="2">
        <f t="shared" ref="G13:G21" si="1">G12+1</f>
        <v>3</v>
      </c>
    </row>
    <row r="14" spans="1:8" ht="15.5">
      <c r="A14" s="2">
        <f t="shared" si="0"/>
        <v>4</v>
      </c>
      <c r="B14" s="441"/>
      <c r="C14" s="447"/>
      <c r="D14" s="450"/>
      <c r="E14" s="450"/>
      <c r="F14" s="447"/>
      <c r="G14" s="2">
        <f t="shared" si="1"/>
        <v>4</v>
      </c>
    </row>
    <row r="15" spans="1:8" ht="15.5">
      <c r="A15" s="2">
        <f t="shared" si="0"/>
        <v>5</v>
      </c>
      <c r="B15" s="441" t="s">
        <v>379</v>
      </c>
      <c r="C15" s="447"/>
      <c r="D15" s="663">
        <f>'Pg13 App XII C1 Int Calc'!G113</f>
        <v>0.14421848717701186</v>
      </c>
      <c r="E15" s="451"/>
      <c r="F15" s="447" t="s">
        <v>648</v>
      </c>
      <c r="G15" s="2">
        <f t="shared" si="1"/>
        <v>5</v>
      </c>
    </row>
    <row r="16" spans="1:8" ht="15.5">
      <c r="A16" s="2">
        <f t="shared" si="0"/>
        <v>6</v>
      </c>
      <c r="B16" s="441"/>
      <c r="C16" s="447"/>
      <c r="D16" s="452"/>
      <c r="E16" s="452"/>
      <c r="F16" s="447"/>
      <c r="G16" s="2">
        <f t="shared" si="1"/>
        <v>6</v>
      </c>
    </row>
    <row r="17" spans="1:7" ht="15.5">
      <c r="A17" s="2">
        <f t="shared" si="0"/>
        <v>7</v>
      </c>
      <c r="B17" s="453" t="s">
        <v>380</v>
      </c>
      <c r="C17" s="446"/>
      <c r="D17" s="664">
        <f>D13+D15</f>
        <v>0.44530409266441301</v>
      </c>
      <c r="E17" s="450"/>
      <c r="F17" s="447" t="s">
        <v>381</v>
      </c>
      <c r="G17" s="2">
        <f t="shared" si="1"/>
        <v>7</v>
      </c>
    </row>
    <row r="18" spans="1:7" ht="15.5">
      <c r="A18" s="2">
        <f t="shared" si="0"/>
        <v>8</v>
      </c>
      <c r="B18" s="441"/>
      <c r="C18" s="447"/>
      <c r="D18" s="454"/>
      <c r="E18" s="441"/>
      <c r="F18" s="441"/>
      <c r="G18" s="2">
        <f t="shared" si="1"/>
        <v>8</v>
      </c>
    </row>
    <row r="19" spans="1:7" ht="15.5">
      <c r="A19" s="2">
        <f t="shared" si="0"/>
        <v>9</v>
      </c>
      <c r="B19" s="12" t="s">
        <v>249</v>
      </c>
      <c r="C19" s="447"/>
      <c r="D19" s="455">
        <v>12</v>
      </c>
      <c r="E19" s="441"/>
      <c r="F19" s="441"/>
      <c r="G19" s="2">
        <f t="shared" si="1"/>
        <v>9</v>
      </c>
    </row>
    <row r="20" spans="1:7" ht="15.5">
      <c r="A20" s="2">
        <f t="shared" si="0"/>
        <v>10</v>
      </c>
      <c r="B20" s="441"/>
      <c r="C20" s="447"/>
      <c r="D20" s="454"/>
      <c r="E20" s="441"/>
      <c r="F20" s="441"/>
      <c r="G20" s="2">
        <f t="shared" si="1"/>
        <v>10</v>
      </c>
    </row>
    <row r="21" spans="1:7" ht="16" thickBot="1">
      <c r="A21" s="2">
        <f t="shared" si="0"/>
        <v>11</v>
      </c>
      <c r="B21" s="453" t="s">
        <v>382</v>
      </c>
      <c r="C21" s="441"/>
      <c r="D21" s="456">
        <f>D17/12</f>
        <v>3.7108674388701086E-2</v>
      </c>
      <c r="E21" s="441"/>
      <c r="F21" s="447" t="s">
        <v>383</v>
      </c>
      <c r="G21" s="2">
        <f t="shared" si="1"/>
        <v>11</v>
      </c>
    </row>
    <row r="22" spans="1:7" ht="16" thickTop="1">
      <c r="A22" s="2"/>
      <c r="B22" s="457"/>
      <c r="C22" s="441"/>
      <c r="D22" s="458"/>
      <c r="E22" s="441"/>
      <c r="F22" s="441"/>
      <c r="G22" s="441"/>
    </row>
    <row r="23" spans="1:7" ht="15.5">
      <c r="B23" s="441"/>
      <c r="C23" s="441"/>
      <c r="D23" s="441"/>
      <c r="E23" s="441"/>
      <c r="F23" s="441"/>
      <c r="G23" s="441"/>
    </row>
    <row r="24" spans="1:7" ht="17">
      <c r="A24" s="459">
        <v>1</v>
      </c>
      <c r="B24" s="460" t="s">
        <v>652</v>
      </c>
      <c r="C24" s="441"/>
      <c r="D24" s="441"/>
      <c r="E24" s="441"/>
      <c r="F24" s="441"/>
      <c r="G24" s="441"/>
    </row>
    <row r="25" spans="1:7" ht="15.5">
      <c r="B25" s="460" t="s">
        <v>655</v>
      </c>
      <c r="C25" s="441"/>
      <c r="D25" s="441"/>
      <c r="E25" s="441"/>
      <c r="F25" s="441"/>
      <c r="G25" s="441"/>
    </row>
    <row r="26" spans="1:7" ht="15.5">
      <c r="B26" s="680" t="s">
        <v>654</v>
      </c>
      <c r="C26" s="441"/>
      <c r="D26" s="441"/>
      <c r="E26" s="441"/>
      <c r="F26" s="441"/>
      <c r="G26" s="441"/>
    </row>
    <row r="27" spans="1:7" ht="15.5">
      <c r="B27" s="441" t="s">
        <v>651</v>
      </c>
      <c r="C27" s="441"/>
      <c r="D27" s="441"/>
      <c r="E27" s="441"/>
      <c r="F27" s="441"/>
      <c r="G27" s="441"/>
    </row>
    <row r="28" spans="1:7" ht="15.5">
      <c r="B28" s="460"/>
      <c r="C28" s="441"/>
      <c r="D28" s="441"/>
      <c r="E28" s="441"/>
      <c r="F28" s="441"/>
      <c r="G28" s="441"/>
    </row>
    <row r="29" spans="1:7" ht="17">
      <c r="A29" s="459"/>
      <c r="B29" s="441"/>
      <c r="C29" s="441"/>
      <c r="D29" s="441"/>
      <c r="E29" s="441"/>
      <c r="F29" s="441"/>
      <c r="G29" s="441"/>
    </row>
    <row r="30" spans="1:7" ht="15.5">
      <c r="B30" s="441"/>
      <c r="C30" s="441"/>
      <c r="D30" s="441"/>
      <c r="E30" s="441"/>
      <c r="F30" s="441"/>
      <c r="G30" s="441"/>
    </row>
    <row r="31" spans="1:7" ht="15.5">
      <c r="B31" s="441"/>
      <c r="C31" s="441"/>
      <c r="D31" s="441"/>
      <c r="E31" s="441"/>
      <c r="F31" s="441"/>
      <c r="G31" s="441"/>
    </row>
    <row r="32" spans="1:7" ht="15.5">
      <c r="B32" s="441"/>
      <c r="C32" s="441"/>
      <c r="D32" s="441"/>
      <c r="E32" s="441"/>
      <c r="F32" s="441"/>
      <c r="G32" s="441"/>
    </row>
    <row r="33" spans="2:7" ht="15.5">
      <c r="B33" s="441"/>
      <c r="C33" s="441"/>
      <c r="D33" s="441"/>
      <c r="E33" s="441"/>
      <c r="F33" s="441"/>
      <c r="G33" s="441"/>
    </row>
    <row r="34" spans="2:7" ht="15.5">
      <c r="B34" s="441"/>
      <c r="C34" s="441"/>
      <c r="D34" s="441"/>
      <c r="E34" s="441"/>
      <c r="F34" s="441"/>
      <c r="G34" s="441"/>
    </row>
    <row r="35" spans="2:7" ht="15.5">
      <c r="B35" s="441"/>
      <c r="C35" s="441"/>
      <c r="D35" s="441"/>
      <c r="E35" s="441"/>
      <c r="F35" s="441"/>
      <c r="G35" s="441"/>
    </row>
    <row r="36" spans="2:7" ht="15.5">
      <c r="B36" s="441"/>
      <c r="C36" s="441"/>
      <c r="D36" s="441"/>
      <c r="E36" s="441"/>
      <c r="F36" s="441"/>
      <c r="G36" s="441"/>
    </row>
    <row r="37" spans="2:7" ht="15.5">
      <c r="B37" s="441"/>
      <c r="C37" s="441"/>
      <c r="D37" s="441"/>
      <c r="E37" s="441"/>
      <c r="F37" s="441"/>
      <c r="G37" s="441"/>
    </row>
    <row r="38" spans="2:7" ht="15.5">
      <c r="B38" s="441"/>
      <c r="C38" s="441"/>
      <c r="D38" s="441"/>
      <c r="E38" s="441"/>
      <c r="F38" s="441"/>
      <c r="G38" s="441"/>
    </row>
    <row r="39" spans="2:7" ht="15.5">
      <c r="B39" s="441"/>
      <c r="C39" s="441"/>
      <c r="D39" s="441"/>
      <c r="E39" s="441"/>
      <c r="F39" s="441"/>
      <c r="G39" s="441"/>
    </row>
    <row r="40" spans="2:7" ht="15.5">
      <c r="B40" s="441"/>
      <c r="C40" s="441"/>
      <c r="D40" s="441"/>
      <c r="E40" s="441"/>
      <c r="F40" s="441"/>
      <c r="G40" s="441"/>
    </row>
    <row r="41" spans="2:7" ht="15.5">
      <c r="B41" s="441"/>
      <c r="C41" s="441"/>
      <c r="D41" s="441"/>
      <c r="E41" s="441"/>
      <c r="F41" s="441"/>
      <c r="G41" s="441"/>
    </row>
  </sheetData>
  <mergeCells count="3">
    <mergeCell ref="B2:F2"/>
    <mergeCell ref="B4:F4"/>
    <mergeCell ref="B6:F6"/>
  </mergeCells>
  <printOptions horizontalCentered="1"/>
  <pageMargins left="0.25" right="0.25" top="0.5" bottom="0.5" header="0.25" footer="0.25"/>
  <pageSetup scale="66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6D1C-CB2B-43FE-94C8-AB0203849CA2}">
  <sheetPr>
    <pageSetUpPr fitToPage="1"/>
  </sheetPr>
  <dimension ref="A1:O80"/>
  <sheetViews>
    <sheetView zoomScale="80" zoomScaleNormal="80" workbookViewId="0"/>
  </sheetViews>
  <sheetFormatPr defaultColWidth="9.1796875" defaultRowHeight="15.5"/>
  <cols>
    <col min="1" max="1" width="5.1796875" style="99" customWidth="1"/>
    <col min="2" max="2" width="8.54296875" style="91" customWidth="1"/>
    <col min="3" max="3" width="63.1796875" style="91" customWidth="1"/>
    <col min="4" max="6" width="16.81640625" style="91" customWidth="1"/>
    <col min="7" max="7" width="2.6328125" style="91" customWidth="1"/>
    <col min="8" max="8" width="12.54296875" style="91" bestFit="1" customWidth="1"/>
    <col min="9" max="9" width="2.36328125" style="91" bestFit="1" customWidth="1"/>
    <col min="10" max="10" width="16.6328125" style="91" bestFit="1" customWidth="1"/>
    <col min="11" max="11" width="34.54296875" style="91" customWidth="1"/>
    <col min="12" max="12" width="5.1796875" style="99" customWidth="1"/>
    <col min="13" max="13" width="4" style="91" customWidth="1"/>
    <col min="14" max="14" width="13.1796875" style="91" bestFit="1" customWidth="1"/>
    <col min="15" max="15" width="9.1796875" style="91"/>
    <col min="16" max="16" width="9.81640625" style="91" customWidth="1"/>
    <col min="17" max="17" width="10" style="91" customWidth="1"/>
    <col min="18" max="16384" width="9.1796875" style="91"/>
  </cols>
  <sheetData>
    <row r="1" spans="1:15">
      <c r="A1" s="630" t="s">
        <v>643</v>
      </c>
    </row>
    <row r="3" spans="1:15">
      <c r="B3" s="726" t="s">
        <v>12</v>
      </c>
      <c r="C3" s="726"/>
      <c r="D3" s="726"/>
      <c r="E3" s="726"/>
      <c r="F3" s="726"/>
      <c r="G3" s="726"/>
      <c r="H3" s="726"/>
      <c r="I3" s="726"/>
      <c r="J3" s="726"/>
      <c r="K3" s="726"/>
      <c r="L3" s="93"/>
    </row>
    <row r="4" spans="1:15">
      <c r="B4" s="726" t="s">
        <v>43</v>
      </c>
      <c r="C4" s="726"/>
      <c r="D4" s="726"/>
      <c r="E4" s="726"/>
      <c r="F4" s="726"/>
      <c r="G4" s="726"/>
      <c r="H4" s="726"/>
      <c r="I4" s="726"/>
      <c r="J4" s="726"/>
      <c r="K4" s="726"/>
      <c r="L4" s="93"/>
    </row>
    <row r="5" spans="1:15">
      <c r="B5" s="726" t="s">
        <v>376</v>
      </c>
      <c r="C5" s="726"/>
      <c r="D5" s="726"/>
      <c r="E5" s="726"/>
      <c r="F5" s="726"/>
      <c r="G5" s="726"/>
      <c r="H5" s="726"/>
      <c r="I5" s="726"/>
      <c r="J5" s="726"/>
      <c r="K5" s="726"/>
      <c r="L5" s="93"/>
    </row>
    <row r="6" spans="1:15">
      <c r="B6" s="727" t="s">
        <v>1</v>
      </c>
      <c r="C6" s="727"/>
      <c r="D6" s="727"/>
      <c r="E6" s="727"/>
      <c r="F6" s="727"/>
      <c r="G6" s="727"/>
      <c r="H6" s="727"/>
      <c r="I6" s="727"/>
      <c r="J6" s="727"/>
      <c r="K6" s="727"/>
      <c r="L6" s="93"/>
    </row>
    <row r="7" spans="1:15" ht="16" thickBot="1">
      <c r="D7" s="92"/>
      <c r="E7" s="92"/>
      <c r="F7" s="92"/>
      <c r="G7" s="92"/>
      <c r="H7" s="92"/>
      <c r="I7" s="92"/>
      <c r="J7" s="92"/>
      <c r="K7" s="92"/>
      <c r="N7" s="77"/>
    </row>
    <row r="8" spans="1:15">
      <c r="A8" s="93"/>
      <c r="B8" s="94"/>
      <c r="C8" s="95"/>
      <c r="D8" s="96" t="s">
        <v>3</v>
      </c>
      <c r="E8" s="97" t="s">
        <v>4</v>
      </c>
      <c r="F8" s="96" t="s">
        <v>34</v>
      </c>
      <c r="G8" s="97"/>
      <c r="H8" s="529" t="s">
        <v>410</v>
      </c>
      <c r="I8" s="527"/>
      <c r="J8" s="527" t="s">
        <v>411</v>
      </c>
      <c r="K8" s="98"/>
      <c r="L8" s="93"/>
    </row>
    <row r="9" spans="1:15" ht="30">
      <c r="A9" s="99" t="s">
        <v>2</v>
      </c>
      <c r="B9" s="100" t="s">
        <v>35</v>
      </c>
      <c r="C9" s="101"/>
      <c r="D9" s="102" t="s">
        <v>15</v>
      </c>
      <c r="E9" s="93" t="s">
        <v>36</v>
      </c>
      <c r="F9" s="102" t="s">
        <v>15</v>
      </c>
      <c r="G9" s="539"/>
      <c r="H9" s="543" t="s">
        <v>414</v>
      </c>
      <c r="I9" s="544"/>
      <c r="J9" s="528" t="s">
        <v>595</v>
      </c>
      <c r="K9" s="103"/>
      <c r="L9" s="99" t="s">
        <v>2</v>
      </c>
    </row>
    <row r="10" spans="1:15" ht="16" thickBot="1">
      <c r="A10" s="99" t="s">
        <v>14</v>
      </c>
      <c r="B10" s="104" t="s">
        <v>37</v>
      </c>
      <c r="C10" s="105" t="s">
        <v>16</v>
      </c>
      <c r="D10" s="106" t="s">
        <v>38</v>
      </c>
      <c r="E10" s="105" t="s">
        <v>39</v>
      </c>
      <c r="F10" s="106" t="s">
        <v>40</v>
      </c>
      <c r="G10" s="540"/>
      <c r="H10" s="545" t="s">
        <v>594</v>
      </c>
      <c r="I10" s="546"/>
      <c r="J10" s="546" t="s">
        <v>593</v>
      </c>
      <c r="K10" s="107" t="s">
        <v>6</v>
      </c>
      <c r="L10" s="99" t="s">
        <v>14</v>
      </c>
      <c r="M10" s="99"/>
    </row>
    <row r="11" spans="1:15">
      <c r="B11" s="108"/>
      <c r="C11" s="109" t="s">
        <v>44</v>
      </c>
      <c r="D11" s="368"/>
      <c r="E11" s="368"/>
      <c r="F11" s="110"/>
      <c r="G11" s="541"/>
      <c r="H11" s="541"/>
      <c r="I11" s="541"/>
      <c r="J11" s="550"/>
      <c r="K11" s="111"/>
    </row>
    <row r="12" spans="1:15">
      <c r="A12" s="99">
        <v>1</v>
      </c>
      <c r="B12" s="108">
        <v>920</v>
      </c>
      <c r="C12" s="112" t="s">
        <v>45</v>
      </c>
      <c r="D12" s="73">
        <v>36248.331859999998</v>
      </c>
      <c r="E12" s="73">
        <v>0</v>
      </c>
      <c r="F12" s="73">
        <f>D12-E12</f>
        <v>36248.331859999998</v>
      </c>
      <c r="G12" s="287"/>
      <c r="H12" s="287"/>
      <c r="I12" s="287"/>
      <c r="J12" s="73">
        <f>F12+H12</f>
        <v>36248.331859999998</v>
      </c>
      <c r="K12" s="81" t="s">
        <v>147</v>
      </c>
      <c r="L12" s="99">
        <f>A12</f>
        <v>1</v>
      </c>
      <c r="M12" s="91" t="s">
        <v>7</v>
      </c>
      <c r="N12" s="71"/>
    </row>
    <row r="13" spans="1:15" ht="17">
      <c r="A13" s="99">
        <f t="shared" ref="A13:A60" si="0">A12+1</f>
        <v>2</v>
      </c>
      <c r="B13" s="100">
        <v>921</v>
      </c>
      <c r="C13" s="112" t="s">
        <v>245</v>
      </c>
      <c r="D13" s="74">
        <v>7641.1020099999996</v>
      </c>
      <c r="E13" s="82">
        <v>0</v>
      </c>
      <c r="F13" s="74">
        <f>D13-E13</f>
        <v>7641.1020099999996</v>
      </c>
      <c r="G13" s="479" t="s">
        <v>393</v>
      </c>
      <c r="H13" s="405">
        <v>-462.197</v>
      </c>
      <c r="I13" s="547">
        <v>5</v>
      </c>
      <c r="J13" s="534">
        <f>F13+H13</f>
        <v>7178.9050099999995</v>
      </c>
      <c r="K13" s="81" t="s">
        <v>148</v>
      </c>
      <c r="L13" s="99">
        <f t="shared" ref="L13:L60" si="1">L12+1</f>
        <v>2</v>
      </c>
      <c r="N13" s="71"/>
      <c r="O13" s="113"/>
    </row>
    <row r="14" spans="1:15" ht="16.5">
      <c r="A14" s="99">
        <f t="shared" si="0"/>
        <v>3</v>
      </c>
      <c r="B14" s="100">
        <v>922</v>
      </c>
      <c r="C14" s="112" t="s">
        <v>46</v>
      </c>
      <c r="D14" s="74">
        <v>-7634.7186500000007</v>
      </c>
      <c r="E14" s="82">
        <v>0</v>
      </c>
      <c r="F14" s="74">
        <f>D14-E14</f>
        <v>-7634.7186500000007</v>
      </c>
      <c r="G14" s="479" t="s">
        <v>393</v>
      </c>
      <c r="H14" s="405">
        <v>-2350</v>
      </c>
      <c r="I14" s="548">
        <v>2</v>
      </c>
      <c r="J14" s="534">
        <f t="shared" ref="J14:J24" si="2">F14+H14</f>
        <v>-9984.7186500000007</v>
      </c>
      <c r="K14" s="81" t="s">
        <v>149</v>
      </c>
      <c r="L14" s="99">
        <f t="shared" si="1"/>
        <v>3</v>
      </c>
      <c r="N14" s="71"/>
    </row>
    <row r="15" spans="1:15" ht="17">
      <c r="A15" s="99">
        <f t="shared" si="0"/>
        <v>4</v>
      </c>
      <c r="B15" s="100">
        <v>923</v>
      </c>
      <c r="C15" s="112" t="s">
        <v>244</v>
      </c>
      <c r="D15" s="74">
        <v>83058.368900000001</v>
      </c>
      <c r="E15" s="82">
        <v>0</v>
      </c>
      <c r="F15" s="74">
        <f>D15-E15</f>
        <v>83058.368900000001</v>
      </c>
      <c r="G15" s="479" t="s">
        <v>393</v>
      </c>
      <c r="H15" s="532">
        <v>1267.24</v>
      </c>
      <c r="I15" s="547">
        <v>3</v>
      </c>
      <c r="J15" s="534">
        <f t="shared" si="2"/>
        <v>84325.608900000007</v>
      </c>
      <c r="K15" s="81" t="s">
        <v>150</v>
      </c>
      <c r="L15" s="99">
        <f t="shared" si="1"/>
        <v>4</v>
      </c>
      <c r="N15" s="71"/>
    </row>
    <row r="16" spans="1:15">
      <c r="A16" s="99">
        <f t="shared" si="0"/>
        <v>5</v>
      </c>
      <c r="B16" s="108">
        <v>924</v>
      </c>
      <c r="C16" s="112" t="s">
        <v>242</v>
      </c>
      <c r="D16" s="74">
        <v>5391.9716699999999</v>
      </c>
      <c r="E16" s="82">
        <v>0</v>
      </c>
      <c r="F16" s="74">
        <f t="shared" ref="F16:F17" si="3">D16-E16</f>
        <v>5391.9716699999999</v>
      </c>
      <c r="G16" s="82"/>
      <c r="H16" s="82"/>
      <c r="I16" s="549"/>
      <c r="J16" s="74">
        <f t="shared" si="2"/>
        <v>5391.9716699999999</v>
      </c>
      <c r="K16" s="81" t="s">
        <v>151</v>
      </c>
      <c r="L16" s="99">
        <f t="shared" si="1"/>
        <v>5</v>
      </c>
      <c r="N16" s="71"/>
    </row>
    <row r="17" spans="1:14">
      <c r="A17" s="99">
        <f t="shared" si="0"/>
        <v>6</v>
      </c>
      <c r="B17" s="108">
        <v>925</v>
      </c>
      <c r="C17" s="112" t="s">
        <v>120</v>
      </c>
      <c r="D17" s="74">
        <v>95755.199519999995</v>
      </c>
      <c r="E17" s="82">
        <f>E36</f>
        <v>83.285070000000005</v>
      </c>
      <c r="F17" s="74">
        <f t="shared" si="3"/>
        <v>95671.914449999997</v>
      </c>
      <c r="G17" s="82"/>
      <c r="H17" s="82"/>
      <c r="I17" s="549"/>
      <c r="J17" s="74">
        <f t="shared" si="2"/>
        <v>95671.914449999997</v>
      </c>
      <c r="K17" s="81" t="s">
        <v>152</v>
      </c>
      <c r="L17" s="99">
        <f t="shared" si="1"/>
        <v>6</v>
      </c>
      <c r="N17" s="71"/>
    </row>
    <row r="18" spans="1:14">
      <c r="A18" s="99">
        <f t="shared" si="0"/>
        <v>7</v>
      </c>
      <c r="B18" s="108">
        <v>926</v>
      </c>
      <c r="C18" s="112" t="s">
        <v>47</v>
      </c>
      <c r="D18" s="74">
        <v>40059.178220000002</v>
      </c>
      <c r="E18" s="82">
        <f>E37</f>
        <v>177.11483000000001</v>
      </c>
      <c r="F18" s="74">
        <f>D18-E18</f>
        <v>39882.063390000003</v>
      </c>
      <c r="G18" s="82"/>
      <c r="H18" s="82"/>
      <c r="I18" s="549"/>
      <c r="J18" s="74">
        <f t="shared" si="2"/>
        <v>39882.063390000003</v>
      </c>
      <c r="K18" s="81" t="s">
        <v>153</v>
      </c>
      <c r="L18" s="99">
        <f t="shared" si="1"/>
        <v>7</v>
      </c>
      <c r="N18" s="114"/>
    </row>
    <row r="19" spans="1:14">
      <c r="A19" s="99">
        <f t="shared" si="0"/>
        <v>8</v>
      </c>
      <c r="B19" s="108">
        <v>927</v>
      </c>
      <c r="C19" s="112" t="s">
        <v>48</v>
      </c>
      <c r="D19" s="74">
        <v>120400.69545999999</v>
      </c>
      <c r="E19" s="82">
        <f>E38</f>
        <v>120400.69545999999</v>
      </c>
      <c r="F19" s="74">
        <f t="shared" ref="F19:F21" si="4">D19-E19</f>
        <v>0</v>
      </c>
      <c r="G19" s="82"/>
      <c r="H19" s="82"/>
      <c r="I19" s="549"/>
      <c r="J19" s="74">
        <f t="shared" si="2"/>
        <v>0</v>
      </c>
      <c r="K19" s="81" t="s">
        <v>154</v>
      </c>
      <c r="L19" s="99">
        <f t="shared" si="1"/>
        <v>8</v>
      </c>
      <c r="N19" s="114"/>
    </row>
    <row r="20" spans="1:14" ht="17">
      <c r="A20" s="99">
        <f t="shared" si="0"/>
        <v>9</v>
      </c>
      <c r="B20" s="100">
        <v>928</v>
      </c>
      <c r="C20" s="112" t="s">
        <v>161</v>
      </c>
      <c r="D20" s="74">
        <v>18404.989890000001</v>
      </c>
      <c r="E20" s="82">
        <f>E43</f>
        <v>8723.0720700000002</v>
      </c>
      <c r="F20" s="74">
        <f t="shared" si="4"/>
        <v>9681.9178200000006</v>
      </c>
      <c r="G20" s="479" t="s">
        <v>393</v>
      </c>
      <c r="H20" s="532">
        <v>216.41300000000001</v>
      </c>
      <c r="I20" s="547">
        <v>4</v>
      </c>
      <c r="J20" s="534">
        <f t="shared" si="2"/>
        <v>9898.330820000001</v>
      </c>
      <c r="K20" s="81" t="s">
        <v>155</v>
      </c>
      <c r="L20" s="99">
        <f t="shared" si="1"/>
        <v>9</v>
      </c>
      <c r="N20" s="114"/>
    </row>
    <row r="21" spans="1:14">
      <c r="A21" s="99">
        <f t="shared" si="0"/>
        <v>10</v>
      </c>
      <c r="B21" s="108">
        <v>929</v>
      </c>
      <c r="C21" s="112" t="s">
        <v>49</v>
      </c>
      <c r="D21" s="74">
        <v>-2220.7239900000004</v>
      </c>
      <c r="E21" s="82">
        <v>0</v>
      </c>
      <c r="F21" s="74">
        <f t="shared" si="4"/>
        <v>-2220.7239900000004</v>
      </c>
      <c r="G21" s="82"/>
      <c r="H21" s="82"/>
      <c r="I21" s="82"/>
      <c r="J21" s="74">
        <f t="shared" si="2"/>
        <v>-2220.7239900000004</v>
      </c>
      <c r="K21" s="81" t="s">
        <v>156</v>
      </c>
      <c r="L21" s="99">
        <f t="shared" si="1"/>
        <v>10</v>
      </c>
      <c r="N21" s="71"/>
    </row>
    <row r="22" spans="1:14">
      <c r="A22" s="99">
        <f t="shared" si="0"/>
        <v>11</v>
      </c>
      <c r="B22" s="115">
        <v>930.1</v>
      </c>
      <c r="C22" s="112" t="s">
        <v>50</v>
      </c>
      <c r="D22" s="74">
        <v>192.75449</v>
      </c>
      <c r="E22" s="82">
        <f>E44</f>
        <v>192.75449</v>
      </c>
      <c r="F22" s="74">
        <f>D22-E22</f>
        <v>0</v>
      </c>
      <c r="G22" s="82"/>
      <c r="H22" s="82"/>
      <c r="I22" s="82"/>
      <c r="J22" s="74">
        <f t="shared" si="2"/>
        <v>0</v>
      </c>
      <c r="K22" s="81" t="s">
        <v>157</v>
      </c>
      <c r="L22" s="99">
        <f t="shared" si="1"/>
        <v>11</v>
      </c>
      <c r="N22" s="71"/>
    </row>
    <row r="23" spans="1:14" ht="17">
      <c r="A23" s="99">
        <f t="shared" si="0"/>
        <v>12</v>
      </c>
      <c r="B23" s="552">
        <v>930.2</v>
      </c>
      <c r="C23" s="112" t="s">
        <v>243</v>
      </c>
      <c r="D23" s="74">
        <v>7233.07431</v>
      </c>
      <c r="E23" s="82">
        <f>E46</f>
        <v>-77.453050000000005</v>
      </c>
      <c r="F23" s="74">
        <f t="shared" ref="F23" si="5">D23-E23</f>
        <v>7310.52736</v>
      </c>
      <c r="G23" s="479" t="s">
        <v>393</v>
      </c>
      <c r="H23" s="405">
        <v>-205.828</v>
      </c>
      <c r="I23" s="547">
        <v>5</v>
      </c>
      <c r="J23" s="534">
        <f t="shared" si="2"/>
        <v>7104.6993599999996</v>
      </c>
      <c r="K23" s="81" t="s">
        <v>158</v>
      </c>
      <c r="L23" s="99">
        <f t="shared" si="1"/>
        <v>12</v>
      </c>
      <c r="N23" s="116"/>
    </row>
    <row r="24" spans="1:14">
      <c r="A24" s="99">
        <f t="shared" si="0"/>
        <v>13</v>
      </c>
      <c r="B24" s="108">
        <v>931</v>
      </c>
      <c r="C24" s="112" t="s">
        <v>41</v>
      </c>
      <c r="D24" s="74">
        <v>11960.795340000001</v>
      </c>
      <c r="E24" s="82">
        <f>E47</f>
        <v>0</v>
      </c>
      <c r="F24" s="74">
        <f>D24-E24</f>
        <v>11960.795340000001</v>
      </c>
      <c r="G24" s="82"/>
      <c r="H24" s="82"/>
      <c r="I24" s="82"/>
      <c r="J24" s="74">
        <f t="shared" si="2"/>
        <v>11960.795340000001</v>
      </c>
      <c r="K24" s="81" t="s">
        <v>159</v>
      </c>
      <c r="L24" s="99">
        <f t="shared" si="1"/>
        <v>13</v>
      </c>
      <c r="N24" s="71"/>
    </row>
    <row r="25" spans="1:14">
      <c r="A25" s="99">
        <f t="shared" si="0"/>
        <v>14</v>
      </c>
      <c r="B25" s="108">
        <v>935</v>
      </c>
      <c r="C25" s="112" t="s">
        <v>51</v>
      </c>
      <c r="D25" s="83">
        <v>9138.2105500000016</v>
      </c>
      <c r="E25" s="86">
        <f>E48</f>
        <v>70.022660000000002</v>
      </c>
      <c r="F25" s="83">
        <f>D25-E25</f>
        <v>9068.1878900000011</v>
      </c>
      <c r="G25" s="533"/>
      <c r="H25" s="288"/>
      <c r="I25" s="288"/>
      <c r="J25" s="83">
        <f>F25+H25</f>
        <v>9068.1878900000011</v>
      </c>
      <c r="K25" s="81" t="s">
        <v>160</v>
      </c>
      <c r="L25" s="99">
        <f t="shared" si="1"/>
        <v>14</v>
      </c>
      <c r="M25" s="91" t="s">
        <v>7</v>
      </c>
      <c r="N25" s="71"/>
    </row>
    <row r="26" spans="1:14">
      <c r="A26" s="99">
        <f t="shared" si="0"/>
        <v>15</v>
      </c>
      <c r="B26" s="108"/>
      <c r="D26" s="117"/>
      <c r="F26" s="117"/>
      <c r="J26" s="117"/>
      <c r="K26" s="118"/>
      <c r="L26" s="99">
        <f t="shared" si="1"/>
        <v>15</v>
      </c>
    </row>
    <row r="27" spans="1:14" ht="16" thickBot="1">
      <c r="A27" s="99">
        <f t="shared" si="0"/>
        <v>16</v>
      </c>
      <c r="B27" s="108"/>
      <c r="C27" s="101" t="s">
        <v>52</v>
      </c>
      <c r="D27" s="119">
        <f>SUM(D12:D25)</f>
        <v>425629.22958000004</v>
      </c>
      <c r="E27" s="120">
        <f>SUM(E12:E25)</f>
        <v>129569.49153</v>
      </c>
      <c r="F27" s="84">
        <f>SUM(F12:F25)</f>
        <v>296059.73804999999</v>
      </c>
      <c r="G27" s="536" t="s">
        <v>393</v>
      </c>
      <c r="H27" s="537">
        <f>SUM(H12:H25)</f>
        <v>-1534.3720000000001</v>
      </c>
      <c r="I27" s="535"/>
      <c r="J27" s="84">
        <f>SUM(J12:J25)</f>
        <v>294525.36605000001</v>
      </c>
      <c r="K27" s="121" t="s">
        <v>412</v>
      </c>
      <c r="L27" s="99">
        <f t="shared" si="1"/>
        <v>16</v>
      </c>
    </row>
    <row r="28" spans="1:14" ht="16" thickTop="1">
      <c r="A28" s="99">
        <f t="shared" si="0"/>
        <v>17</v>
      </c>
      <c r="B28" s="108"/>
      <c r="C28" s="101"/>
      <c r="D28" s="78"/>
      <c r="E28" s="69"/>
      <c r="F28" s="87"/>
      <c r="G28" s="487"/>
      <c r="H28" s="487"/>
      <c r="I28" s="487"/>
      <c r="J28" s="87"/>
      <c r="K28" s="121"/>
      <c r="L28" s="99">
        <f t="shared" si="1"/>
        <v>17</v>
      </c>
    </row>
    <row r="29" spans="1:14" ht="18">
      <c r="A29" s="99">
        <f t="shared" si="0"/>
        <v>18</v>
      </c>
      <c r="B29" s="108">
        <v>413</v>
      </c>
      <c r="C29" s="91" t="s">
        <v>310</v>
      </c>
      <c r="D29" s="83">
        <v>0</v>
      </c>
      <c r="E29" s="269">
        <v>0</v>
      </c>
      <c r="F29" s="83">
        <f>D29-E29</f>
        <v>0</v>
      </c>
      <c r="G29" s="533"/>
      <c r="H29" s="288"/>
      <c r="I29" s="288"/>
      <c r="J29" s="83">
        <f>F29+H29</f>
        <v>0</v>
      </c>
      <c r="K29" s="121"/>
      <c r="L29" s="99">
        <f t="shared" si="1"/>
        <v>18</v>
      </c>
    </row>
    <row r="30" spans="1:14">
      <c r="A30" s="99">
        <f t="shared" si="0"/>
        <v>19</v>
      </c>
      <c r="B30" s="108"/>
      <c r="C30" s="101"/>
      <c r="D30" s="78"/>
      <c r="E30" s="69"/>
      <c r="F30" s="87"/>
      <c r="G30" s="487"/>
      <c r="H30" s="487"/>
      <c r="I30" s="487"/>
      <c r="J30" s="87"/>
      <c r="K30" s="121"/>
      <c r="L30" s="99">
        <f t="shared" si="1"/>
        <v>19</v>
      </c>
    </row>
    <row r="31" spans="1:14" ht="16" thickBot="1">
      <c r="A31" s="99">
        <f t="shared" si="0"/>
        <v>20</v>
      </c>
      <c r="B31" s="108"/>
      <c r="C31" s="101" t="s">
        <v>119</v>
      </c>
      <c r="D31" s="119">
        <f>D27+D29</f>
        <v>425629.22958000004</v>
      </c>
      <c r="E31" s="69">
        <f>E27+E29</f>
        <v>129569.49153</v>
      </c>
      <c r="F31" s="87">
        <f>F27+F29</f>
        <v>296059.73804999999</v>
      </c>
      <c r="G31" s="536" t="s">
        <v>393</v>
      </c>
      <c r="H31" s="537">
        <f>H27+H29</f>
        <v>-1534.3720000000001</v>
      </c>
      <c r="I31" s="537"/>
      <c r="J31" s="84">
        <f>J27+J29</f>
        <v>294525.36605000001</v>
      </c>
      <c r="K31" s="121" t="s">
        <v>413</v>
      </c>
      <c r="L31" s="99">
        <f t="shared" si="1"/>
        <v>20</v>
      </c>
    </row>
    <row r="32" spans="1:14" ht="16.5" thickTop="1" thickBot="1">
      <c r="A32" s="99">
        <f t="shared" si="0"/>
        <v>21</v>
      </c>
      <c r="B32" s="122"/>
      <c r="C32" s="92"/>
      <c r="D32" s="123"/>
      <c r="E32" s="124"/>
      <c r="F32" s="124"/>
      <c r="G32" s="542"/>
      <c r="H32" s="542"/>
      <c r="I32" s="542"/>
      <c r="J32" s="551"/>
      <c r="K32" s="125"/>
      <c r="L32" s="99">
        <f t="shared" si="1"/>
        <v>21</v>
      </c>
    </row>
    <row r="33" spans="1:14">
      <c r="A33" s="99">
        <f t="shared" si="0"/>
        <v>22</v>
      </c>
      <c r="B33" s="126"/>
      <c r="D33" s="127"/>
      <c r="E33" s="128"/>
      <c r="F33" s="127"/>
      <c r="G33" s="127"/>
      <c r="H33" s="127"/>
      <c r="I33" s="127"/>
      <c r="J33" s="127"/>
      <c r="K33" s="118"/>
      <c r="L33" s="99">
        <f t="shared" si="1"/>
        <v>22</v>
      </c>
    </row>
    <row r="34" spans="1:14">
      <c r="A34" s="99">
        <f t="shared" si="0"/>
        <v>23</v>
      </c>
      <c r="B34" s="129" t="s">
        <v>53</v>
      </c>
      <c r="C34" s="99"/>
      <c r="D34" s="99"/>
      <c r="E34" s="99"/>
      <c r="F34" s="99"/>
      <c r="G34" s="99"/>
      <c r="H34" s="99"/>
      <c r="I34" s="99"/>
      <c r="J34" s="99"/>
      <c r="K34" s="118"/>
      <c r="L34" s="99">
        <f t="shared" si="1"/>
        <v>23</v>
      </c>
    </row>
    <row r="35" spans="1:14">
      <c r="A35" s="99">
        <f t="shared" si="0"/>
        <v>24</v>
      </c>
      <c r="B35" s="130">
        <v>925</v>
      </c>
      <c r="C35" s="91" t="s">
        <v>54</v>
      </c>
      <c r="D35" s="287">
        <v>83.285070000000005</v>
      </c>
      <c r="E35" s="99"/>
      <c r="F35" s="99"/>
      <c r="G35" s="99"/>
      <c r="H35" s="99"/>
      <c r="I35" s="99"/>
      <c r="J35" s="99"/>
      <c r="K35" s="118"/>
      <c r="L35" s="99">
        <f t="shared" si="1"/>
        <v>24</v>
      </c>
    </row>
    <row r="36" spans="1:14">
      <c r="A36" s="99">
        <f t="shared" si="0"/>
        <v>25</v>
      </c>
      <c r="B36" s="130"/>
      <c r="C36" s="112" t="s">
        <v>120</v>
      </c>
      <c r="D36" s="288">
        <v>0</v>
      </c>
      <c r="E36" s="287">
        <f>SUM(D35:D36)</f>
        <v>83.285070000000005</v>
      </c>
      <c r="K36" s="118"/>
      <c r="L36" s="99">
        <f t="shared" si="1"/>
        <v>25</v>
      </c>
      <c r="N36" s="112"/>
    </row>
    <row r="37" spans="1:14">
      <c r="A37" s="99">
        <f t="shared" si="0"/>
        <v>26</v>
      </c>
      <c r="B37" s="130">
        <v>926</v>
      </c>
      <c r="C37" s="91" t="s">
        <v>54</v>
      </c>
      <c r="D37" s="8"/>
      <c r="E37" s="6">
        <v>177.11483000000001</v>
      </c>
      <c r="K37" s="118"/>
      <c r="L37" s="99">
        <f t="shared" si="1"/>
        <v>26</v>
      </c>
    </row>
    <row r="38" spans="1:14">
      <c r="A38" s="99">
        <f t="shared" si="0"/>
        <v>27</v>
      </c>
      <c r="B38" s="130">
        <v>927</v>
      </c>
      <c r="C38" s="91" t="s">
        <v>48</v>
      </c>
      <c r="D38" s="8"/>
      <c r="E38" s="6">
        <v>120400.69545999999</v>
      </c>
      <c r="K38" s="118"/>
      <c r="L38" s="99">
        <f t="shared" si="1"/>
        <v>27</v>
      </c>
    </row>
    <row r="39" spans="1:14">
      <c r="A39" s="99">
        <f t="shared" si="0"/>
        <v>28</v>
      </c>
      <c r="B39" s="130">
        <v>928</v>
      </c>
      <c r="C39" s="91" t="s">
        <v>54</v>
      </c>
      <c r="D39" s="44">
        <v>0</v>
      </c>
      <c r="E39" s="8"/>
      <c r="K39" s="118"/>
      <c r="L39" s="99">
        <f t="shared" si="1"/>
        <v>28</v>
      </c>
    </row>
    <row r="40" spans="1:14">
      <c r="A40" s="99">
        <f t="shared" si="0"/>
        <v>29</v>
      </c>
      <c r="B40" s="130"/>
      <c r="C40" s="91" t="s">
        <v>55</v>
      </c>
      <c r="D40" s="6">
        <v>0</v>
      </c>
      <c r="E40" s="9"/>
      <c r="F40" s="369"/>
      <c r="G40" s="369"/>
      <c r="H40" s="369"/>
      <c r="I40" s="369"/>
      <c r="J40" s="369"/>
      <c r="K40" s="370"/>
      <c r="L40" s="99">
        <f t="shared" si="1"/>
        <v>29</v>
      </c>
    </row>
    <row r="41" spans="1:14">
      <c r="A41" s="99">
        <f t="shared" si="0"/>
        <v>30</v>
      </c>
      <c r="B41" s="130"/>
      <c r="C41" s="91" t="s">
        <v>56</v>
      </c>
      <c r="D41" s="6">
        <v>590.93499999999995</v>
      </c>
      <c r="E41" s="9"/>
      <c r="K41" s="118"/>
      <c r="L41" s="99">
        <f t="shared" si="1"/>
        <v>30</v>
      </c>
    </row>
    <row r="42" spans="1:14">
      <c r="A42" s="99">
        <f t="shared" si="0"/>
        <v>31</v>
      </c>
      <c r="B42" s="130"/>
      <c r="C42" s="91" t="s">
        <v>57</v>
      </c>
      <c r="D42" s="6">
        <v>8069.99107</v>
      </c>
      <c r="E42" s="6"/>
      <c r="K42" s="118"/>
      <c r="L42" s="99">
        <f t="shared" si="1"/>
        <v>31</v>
      </c>
    </row>
    <row r="43" spans="1:14">
      <c r="A43" s="99">
        <f t="shared" si="0"/>
        <v>32</v>
      </c>
      <c r="B43" s="131"/>
      <c r="C43" s="91" t="s">
        <v>58</v>
      </c>
      <c r="D43" s="142">
        <v>62.146000000000001</v>
      </c>
      <c r="E43" s="44">
        <f>SUM(D39:D43)</f>
        <v>8723.0720700000002</v>
      </c>
      <c r="F43" s="369"/>
      <c r="G43" s="369"/>
      <c r="H43" s="369"/>
      <c r="I43" s="369"/>
      <c r="J43" s="369"/>
      <c r="K43" s="370"/>
      <c r="L43" s="99">
        <f t="shared" si="1"/>
        <v>32</v>
      </c>
    </row>
    <row r="44" spans="1:14">
      <c r="A44" s="99">
        <f t="shared" si="0"/>
        <v>33</v>
      </c>
      <c r="B44" s="131">
        <v>930.1</v>
      </c>
      <c r="C44" s="91" t="s">
        <v>50</v>
      </c>
      <c r="D44" s="8"/>
      <c r="E44" s="6">
        <v>192.75449</v>
      </c>
      <c r="K44" s="118"/>
      <c r="L44" s="99">
        <f t="shared" si="1"/>
        <v>33</v>
      </c>
    </row>
    <row r="45" spans="1:14">
      <c r="A45" s="99">
        <f t="shared" si="0"/>
        <v>34</v>
      </c>
      <c r="B45" s="131">
        <v>930.2</v>
      </c>
      <c r="C45" s="91" t="s">
        <v>59</v>
      </c>
      <c r="D45" s="44">
        <v>0</v>
      </c>
      <c r="E45" s="10"/>
      <c r="K45" s="118"/>
      <c r="L45" s="99">
        <f t="shared" si="1"/>
        <v>34</v>
      </c>
    </row>
    <row r="46" spans="1:14">
      <c r="A46" s="99">
        <f t="shared" si="0"/>
        <v>35</v>
      </c>
      <c r="B46" s="130"/>
      <c r="C46" s="91" t="s">
        <v>60</v>
      </c>
      <c r="D46" s="289">
        <v>-77.453050000000005</v>
      </c>
      <c r="E46" s="10">
        <f>SUM(D45:D46)</f>
        <v>-77.453050000000005</v>
      </c>
      <c r="K46" s="118"/>
      <c r="L46" s="99">
        <f t="shared" si="1"/>
        <v>35</v>
      </c>
    </row>
    <row r="47" spans="1:14">
      <c r="A47" s="99">
        <f t="shared" si="0"/>
        <v>36</v>
      </c>
      <c r="B47" s="130">
        <v>931</v>
      </c>
      <c r="C47" s="132" t="s">
        <v>59</v>
      </c>
      <c r="D47" s="6"/>
      <c r="E47" s="6">
        <v>0</v>
      </c>
      <c r="K47" s="118"/>
      <c r="L47" s="99">
        <f t="shared" si="1"/>
        <v>36</v>
      </c>
    </row>
    <row r="48" spans="1:14">
      <c r="A48" s="99">
        <f t="shared" si="0"/>
        <v>37</v>
      </c>
      <c r="B48" s="141">
        <v>935</v>
      </c>
      <c r="C48" s="112" t="s">
        <v>61</v>
      </c>
      <c r="D48" s="371"/>
      <c r="E48" s="89">
        <v>70.022660000000002</v>
      </c>
      <c r="F48" s="198"/>
      <c r="G48" s="198"/>
      <c r="H48" s="198"/>
      <c r="I48" s="198"/>
      <c r="J48" s="198"/>
      <c r="K48" s="118"/>
      <c r="L48" s="99">
        <f t="shared" si="1"/>
        <v>37</v>
      </c>
    </row>
    <row r="49" spans="1:12">
      <c r="A49" s="99">
        <f t="shared" si="0"/>
        <v>38</v>
      </c>
      <c r="B49" s="141"/>
      <c r="C49" s="112"/>
      <c r="D49" s="371"/>
      <c r="E49" s="6"/>
      <c r="F49" s="198"/>
      <c r="G49" s="198"/>
      <c r="H49" s="198"/>
      <c r="I49" s="198"/>
      <c r="J49" s="198"/>
      <c r="K49" s="118"/>
      <c r="L49" s="99">
        <f t="shared" si="1"/>
        <v>38</v>
      </c>
    </row>
    <row r="50" spans="1:12" ht="16" thickBot="1">
      <c r="A50" s="99">
        <f t="shared" si="0"/>
        <v>39</v>
      </c>
      <c r="B50" s="126"/>
      <c r="C50" s="133" t="s">
        <v>42</v>
      </c>
      <c r="D50" s="372"/>
      <c r="E50" s="143">
        <f>SUM(E36:E48)</f>
        <v>129569.49153</v>
      </c>
      <c r="F50" s="79"/>
      <c r="G50" s="79"/>
      <c r="H50" s="79"/>
      <c r="I50" s="79"/>
      <c r="J50" s="79"/>
      <c r="K50" s="118"/>
      <c r="L50" s="99">
        <f t="shared" si="1"/>
        <v>39</v>
      </c>
    </row>
    <row r="51" spans="1:12" ht="16" thickTop="1">
      <c r="A51" s="99">
        <f t="shared" si="0"/>
        <v>40</v>
      </c>
      <c r="B51" s="126"/>
      <c r="C51" s="133"/>
      <c r="E51" s="134"/>
      <c r="F51" s="79"/>
      <c r="G51" s="79"/>
      <c r="H51" s="79"/>
      <c r="I51" s="79"/>
      <c r="J51" s="79"/>
      <c r="K51" s="118"/>
      <c r="L51" s="99">
        <f t="shared" si="1"/>
        <v>40</v>
      </c>
    </row>
    <row r="52" spans="1:12">
      <c r="A52" s="99">
        <f t="shared" si="0"/>
        <v>41</v>
      </c>
      <c r="B52" s="126"/>
      <c r="C52" s="133"/>
      <c r="E52" s="134"/>
      <c r="F52" s="79"/>
      <c r="G52" s="79"/>
      <c r="H52" s="79"/>
      <c r="I52" s="79"/>
      <c r="J52" s="79"/>
      <c r="K52" s="118"/>
      <c r="L52" s="99">
        <f t="shared" si="1"/>
        <v>41</v>
      </c>
    </row>
    <row r="53" spans="1:12">
      <c r="A53" s="99">
        <f t="shared" si="0"/>
        <v>42</v>
      </c>
      <c r="B53" s="538" t="s">
        <v>393</v>
      </c>
      <c r="C53" s="64" t="s">
        <v>559</v>
      </c>
      <c r="E53" s="134"/>
      <c r="F53" s="79"/>
      <c r="G53" s="79"/>
      <c r="H53" s="79"/>
      <c r="I53" s="79"/>
      <c r="J53" s="79"/>
      <c r="K53" s="118"/>
      <c r="L53" s="99">
        <f t="shared" si="1"/>
        <v>42</v>
      </c>
    </row>
    <row r="54" spans="1:12" ht="18.5">
      <c r="A54" s="99">
        <f t="shared" si="0"/>
        <v>43</v>
      </c>
      <c r="B54" s="90">
        <v>1</v>
      </c>
      <c r="C54" s="41" t="s">
        <v>377</v>
      </c>
      <c r="E54" s="134"/>
      <c r="F54" s="79"/>
      <c r="G54" s="79"/>
      <c r="H54" s="79"/>
      <c r="I54" s="79"/>
      <c r="J54" s="79"/>
      <c r="K54" s="118"/>
      <c r="L54" s="99">
        <f t="shared" si="1"/>
        <v>43</v>
      </c>
    </row>
    <row r="55" spans="1:12" ht="18.5">
      <c r="A55" s="99">
        <f t="shared" si="0"/>
        <v>44</v>
      </c>
      <c r="B55" s="379"/>
      <c r="C55" s="1" t="s">
        <v>372</v>
      </c>
      <c r="E55" s="134"/>
      <c r="F55" s="79"/>
      <c r="G55" s="79"/>
      <c r="H55" s="79"/>
      <c r="I55" s="79"/>
      <c r="J55" s="79"/>
      <c r="K55" s="118"/>
      <c r="L55" s="99">
        <f t="shared" si="1"/>
        <v>44</v>
      </c>
    </row>
    <row r="56" spans="1:12" ht="17">
      <c r="A56" s="99">
        <f t="shared" si="0"/>
        <v>45</v>
      </c>
      <c r="B56" s="553">
        <v>2</v>
      </c>
      <c r="C56" s="1" t="s">
        <v>415</v>
      </c>
      <c r="E56" s="134"/>
      <c r="F56" s="79"/>
      <c r="G56" s="79"/>
      <c r="H56" s="79"/>
      <c r="I56" s="79"/>
      <c r="J56" s="79"/>
      <c r="K56" s="118"/>
      <c r="L56" s="99">
        <f t="shared" si="1"/>
        <v>45</v>
      </c>
    </row>
    <row r="57" spans="1:12" ht="17">
      <c r="A57" s="99">
        <f t="shared" si="0"/>
        <v>46</v>
      </c>
      <c r="B57" s="553">
        <v>3</v>
      </c>
      <c r="C57" s="1" t="s">
        <v>416</v>
      </c>
      <c r="E57" s="134"/>
      <c r="F57" s="79"/>
      <c r="G57" s="79"/>
      <c r="H57" s="79"/>
      <c r="I57" s="79"/>
      <c r="J57" s="79"/>
      <c r="K57" s="118"/>
      <c r="L57" s="99">
        <f t="shared" si="1"/>
        <v>46</v>
      </c>
    </row>
    <row r="58" spans="1:12" ht="17">
      <c r="A58" s="99">
        <f t="shared" si="0"/>
        <v>47</v>
      </c>
      <c r="B58" s="553">
        <v>4</v>
      </c>
      <c r="C58" s="1" t="s">
        <v>417</v>
      </c>
      <c r="E58" s="134"/>
      <c r="F58" s="79"/>
      <c r="G58" s="79"/>
      <c r="H58" s="79"/>
      <c r="I58" s="79"/>
      <c r="J58" s="79"/>
      <c r="K58" s="118"/>
      <c r="L58" s="99">
        <f t="shared" si="1"/>
        <v>47</v>
      </c>
    </row>
    <row r="59" spans="1:12" ht="17">
      <c r="A59" s="99">
        <f t="shared" si="0"/>
        <v>48</v>
      </c>
      <c r="B59" s="553">
        <v>5</v>
      </c>
      <c r="C59" s="1" t="s">
        <v>418</v>
      </c>
      <c r="E59" s="134"/>
      <c r="F59" s="79"/>
      <c r="G59" s="79"/>
      <c r="H59" s="79"/>
      <c r="I59" s="79"/>
      <c r="J59" s="79"/>
      <c r="K59" s="118"/>
      <c r="L59" s="99">
        <f t="shared" si="1"/>
        <v>48</v>
      </c>
    </row>
    <row r="60" spans="1:12" ht="16" thickBot="1">
      <c r="A60" s="99">
        <f t="shared" si="0"/>
        <v>49</v>
      </c>
      <c r="B60" s="135"/>
      <c r="C60" s="136"/>
      <c r="D60" s="92"/>
      <c r="E60" s="92"/>
      <c r="F60" s="92"/>
      <c r="G60" s="92"/>
      <c r="H60" s="92"/>
      <c r="I60" s="92"/>
      <c r="J60" s="92"/>
      <c r="K60" s="125"/>
      <c r="L60" s="99">
        <f t="shared" si="1"/>
        <v>49</v>
      </c>
    </row>
    <row r="61" spans="1:12">
      <c r="C61" s="112"/>
    </row>
    <row r="62" spans="1:12">
      <c r="A62" s="93"/>
      <c r="C62" s="112"/>
      <c r="D62" s="137"/>
      <c r="E62" s="137"/>
    </row>
    <row r="63" spans="1:12" ht="18">
      <c r="A63" s="138"/>
      <c r="B63" s="66"/>
      <c r="C63" s="1"/>
      <c r="D63" s="43"/>
      <c r="E63" s="43"/>
      <c r="F63" s="43"/>
      <c r="G63" s="43"/>
      <c r="H63" s="43"/>
      <c r="I63" s="43"/>
      <c r="J63" s="43"/>
    </row>
    <row r="64" spans="1:12" ht="18">
      <c r="A64" s="138"/>
      <c r="B64" s="66"/>
      <c r="C64" s="12"/>
      <c r="D64" s="43"/>
      <c r="E64" s="43"/>
      <c r="F64" s="43"/>
      <c r="G64" s="43"/>
      <c r="H64" s="43"/>
      <c r="I64" s="43"/>
      <c r="J64" s="43"/>
    </row>
    <row r="65" spans="1:10" ht="18">
      <c r="A65" s="138"/>
      <c r="B65" s="80"/>
      <c r="C65" s="1"/>
      <c r="D65" s="1"/>
      <c r="E65" s="1"/>
      <c r="F65" s="1"/>
      <c r="G65" s="1"/>
      <c r="H65" s="1"/>
      <c r="I65" s="1"/>
      <c r="J65" s="1"/>
    </row>
    <row r="66" spans="1:10" ht="18">
      <c r="A66" s="138"/>
      <c r="C66" s="112"/>
    </row>
    <row r="67" spans="1:10" ht="18">
      <c r="A67" s="138"/>
      <c r="C67" s="112"/>
    </row>
    <row r="68" spans="1:10" ht="18">
      <c r="A68" s="138"/>
      <c r="C68" s="112"/>
    </row>
    <row r="69" spans="1:10">
      <c r="A69" s="93"/>
      <c r="C69" s="112"/>
    </row>
    <row r="70" spans="1:10" ht="18">
      <c r="A70" s="138"/>
      <c r="C70" s="112"/>
    </row>
    <row r="71" spans="1:10">
      <c r="A71" s="93"/>
      <c r="C71" s="112"/>
    </row>
    <row r="72" spans="1:10" ht="18">
      <c r="A72" s="138"/>
      <c r="C72" s="112"/>
    </row>
    <row r="73" spans="1:10">
      <c r="A73" s="93"/>
      <c r="C73" s="112"/>
    </row>
    <row r="74" spans="1:10" ht="18">
      <c r="A74" s="138"/>
      <c r="C74" s="112"/>
    </row>
    <row r="75" spans="1:10" ht="18">
      <c r="A75" s="138"/>
      <c r="B75" s="112"/>
    </row>
    <row r="76" spans="1:10" ht="18">
      <c r="A76" s="138"/>
      <c r="B76" s="112"/>
    </row>
    <row r="77" spans="1:10">
      <c r="B77" s="112"/>
    </row>
    <row r="78" spans="1:10" ht="18">
      <c r="A78" s="138"/>
      <c r="B78" s="112"/>
    </row>
    <row r="79" spans="1:10">
      <c r="A79" s="139"/>
      <c r="B79" s="140"/>
    </row>
    <row r="80" spans="1:10">
      <c r="B80" s="112"/>
    </row>
  </sheetData>
  <mergeCells count="4">
    <mergeCell ref="B3:K3"/>
    <mergeCell ref="B4:K4"/>
    <mergeCell ref="B5:K5"/>
    <mergeCell ref="B6:K6"/>
  </mergeCells>
  <printOptions horizontalCentered="1"/>
  <pageMargins left="0.5" right="0.5" top="0.5" bottom="0.5" header="0.35" footer="0.25"/>
  <pageSetup scale="57" orientation="landscape" r:id="rId1"/>
  <headerFooter scaleWithDoc="0" alignWithMargins="0">
    <oddHeader>&amp;C&amp;"Times New Roman,Bold"&amp;7AS FILED AH-3 WITH COST ADJ INCL IN APPENDIX XII CYCLE 6 (ER24-175)</oddHeader>
    <oddFooter>&amp;L&amp;F&amp;CPage 7.3&amp;R&amp;A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CDE6-2808-4B3E-B85B-68DCF6B0C683}">
  <sheetPr>
    <pageSetUpPr fitToPage="1"/>
  </sheetPr>
  <dimension ref="A1:L35"/>
  <sheetViews>
    <sheetView zoomScale="80" zoomScaleNormal="80" workbookViewId="0"/>
  </sheetViews>
  <sheetFormatPr defaultColWidth="8.81640625" defaultRowHeight="15.5"/>
  <cols>
    <col min="1" max="1" width="5.1796875" style="65" bestFit="1" customWidth="1"/>
    <col min="2" max="2" width="68.81640625" style="67" customWidth="1"/>
    <col min="3" max="3" width="24" style="149" customWidth="1"/>
    <col min="4" max="4" width="1.54296875" style="67" customWidth="1"/>
    <col min="5" max="5" width="16.81640625" style="67" customWidth="1"/>
    <col min="6" max="6" width="1.54296875" style="67" customWidth="1"/>
    <col min="7" max="7" width="16.81640625" style="67" customWidth="1"/>
    <col min="8" max="8" width="1.54296875" style="67" customWidth="1"/>
    <col min="9" max="9" width="36.1796875" style="67" customWidth="1"/>
    <col min="10" max="10" width="5.1796875" style="67" customWidth="1"/>
    <col min="11" max="16384" width="8.81640625" style="67"/>
  </cols>
  <sheetData>
    <row r="1" spans="1:10">
      <c r="H1" s="65"/>
      <c r="I1" s="65"/>
      <c r="J1" s="65"/>
    </row>
    <row r="2" spans="1:10">
      <c r="B2" s="728" t="s">
        <v>12</v>
      </c>
      <c r="C2" s="729"/>
      <c r="D2" s="729"/>
      <c r="E2" s="729"/>
      <c r="F2" s="729"/>
      <c r="G2" s="729"/>
      <c r="H2" s="729"/>
      <c r="I2" s="729"/>
      <c r="J2" s="63"/>
    </row>
    <row r="3" spans="1:10">
      <c r="B3" s="728" t="s">
        <v>62</v>
      </c>
      <c r="C3" s="729"/>
      <c r="D3" s="729"/>
      <c r="E3" s="729"/>
      <c r="F3" s="729"/>
      <c r="G3" s="729"/>
      <c r="H3" s="729"/>
      <c r="I3" s="729"/>
      <c r="J3" s="63"/>
    </row>
    <row r="4" spans="1:10">
      <c r="B4" s="728" t="s">
        <v>63</v>
      </c>
      <c r="C4" s="729"/>
      <c r="D4" s="729"/>
      <c r="E4" s="729"/>
      <c r="F4" s="729"/>
      <c r="G4" s="729"/>
      <c r="H4" s="729"/>
      <c r="I4" s="729"/>
      <c r="J4" s="63"/>
    </row>
    <row r="5" spans="1:10">
      <c r="B5" s="730" t="s">
        <v>374</v>
      </c>
      <c r="C5" s="730"/>
      <c r="D5" s="730"/>
      <c r="E5" s="730"/>
      <c r="F5" s="730"/>
      <c r="G5" s="730"/>
      <c r="H5" s="730"/>
      <c r="I5" s="730"/>
      <c r="J5" s="63"/>
    </row>
    <row r="6" spans="1:10">
      <c r="B6" s="731" t="s">
        <v>1</v>
      </c>
      <c r="C6" s="731"/>
      <c r="D6" s="731"/>
      <c r="E6" s="731"/>
      <c r="F6" s="731"/>
      <c r="G6" s="731"/>
      <c r="H6" s="731"/>
      <c r="I6" s="731"/>
      <c r="J6" s="64"/>
    </row>
    <row r="7" spans="1:10">
      <c r="B7" s="65"/>
      <c r="D7" s="65"/>
      <c r="E7" s="65"/>
      <c r="F7" s="65"/>
      <c r="G7" s="65"/>
      <c r="H7" s="63"/>
      <c r="I7" s="63"/>
      <c r="J7" s="63"/>
    </row>
    <row r="8" spans="1:10">
      <c r="A8" s="65" t="s">
        <v>2</v>
      </c>
      <c r="B8" s="63"/>
      <c r="C8" s="80" t="s">
        <v>162</v>
      </c>
      <c r="D8" s="65"/>
      <c r="E8" s="65" t="s">
        <v>164</v>
      </c>
      <c r="F8" s="65"/>
      <c r="G8" s="65" t="s">
        <v>165</v>
      </c>
      <c r="H8" s="63"/>
      <c r="I8" s="63"/>
      <c r="J8" s="65" t="s">
        <v>2</v>
      </c>
    </row>
    <row r="9" spans="1:10">
      <c r="A9" s="65" t="s">
        <v>14</v>
      </c>
      <c r="B9" s="63"/>
      <c r="C9" s="88" t="s">
        <v>163</v>
      </c>
      <c r="D9" s="63"/>
      <c r="E9" s="150" t="s">
        <v>166</v>
      </c>
      <c r="F9" s="63"/>
      <c r="G9" s="150" t="s">
        <v>5</v>
      </c>
      <c r="H9" s="63"/>
      <c r="I9" s="76" t="s">
        <v>6</v>
      </c>
      <c r="J9" s="65" t="s">
        <v>14</v>
      </c>
    </row>
    <row r="10" spans="1:10">
      <c r="B10" s="65"/>
      <c r="D10" s="65"/>
      <c r="E10" s="65"/>
      <c r="F10" s="65"/>
      <c r="G10" s="65"/>
      <c r="H10" s="65"/>
      <c r="I10" s="65"/>
      <c r="J10" s="65"/>
    </row>
    <row r="11" spans="1:10" ht="18">
      <c r="A11" s="65">
        <v>1</v>
      </c>
      <c r="B11" s="67" t="s">
        <v>167</v>
      </c>
      <c r="C11" s="65" t="s">
        <v>168</v>
      </c>
      <c r="E11" s="151"/>
      <c r="F11" s="152"/>
      <c r="G11" s="153">
        <v>119385.43410490715</v>
      </c>
      <c r="H11" s="152"/>
      <c r="I11" s="154" t="s">
        <v>451</v>
      </c>
      <c r="J11" s="65">
        <f>A11</f>
        <v>1</v>
      </c>
    </row>
    <row r="12" spans="1:10">
      <c r="A12" s="65">
        <f>+A11+1</f>
        <v>2</v>
      </c>
      <c r="C12" s="65"/>
      <c r="E12" s="144"/>
      <c r="F12" s="155"/>
      <c r="G12" s="155"/>
      <c r="H12" s="155"/>
      <c r="I12" s="154"/>
      <c r="J12" s="65">
        <f>+J11+1</f>
        <v>2</v>
      </c>
    </row>
    <row r="13" spans="1:10">
      <c r="A13" s="65">
        <f t="shared" ref="A13:A29" si="0">+A12+1</f>
        <v>3</v>
      </c>
      <c r="B13" s="67" t="s">
        <v>64</v>
      </c>
      <c r="C13" s="65"/>
      <c r="E13" s="156"/>
      <c r="F13" s="157"/>
      <c r="G13" s="158">
        <v>0.38233967704839394</v>
      </c>
      <c r="H13" s="479"/>
      <c r="I13" s="154" t="s">
        <v>580</v>
      </c>
      <c r="J13" s="65">
        <f t="shared" ref="J13:J29" si="1">+J12+1</f>
        <v>3</v>
      </c>
    </row>
    <row r="14" spans="1:10">
      <c r="A14" s="65">
        <f t="shared" si="0"/>
        <v>4</v>
      </c>
      <c r="C14" s="65"/>
      <c r="E14" s="144"/>
      <c r="F14" s="155"/>
      <c r="G14" s="144"/>
      <c r="H14" s="155"/>
      <c r="I14" s="154"/>
      <c r="J14" s="65">
        <f t="shared" si="1"/>
        <v>4</v>
      </c>
    </row>
    <row r="15" spans="1:10" ht="16" thickBot="1">
      <c r="A15" s="65">
        <f t="shared" si="0"/>
        <v>5</v>
      </c>
      <c r="B15" s="67" t="s">
        <v>169</v>
      </c>
      <c r="C15" s="65"/>
      <c r="E15" s="159"/>
      <c r="F15" s="155"/>
      <c r="G15" s="160">
        <f>G11*G13</f>
        <v>45645.788319952517</v>
      </c>
      <c r="H15" s="479"/>
      <c r="I15" s="154" t="s">
        <v>452</v>
      </c>
      <c r="J15" s="65">
        <f t="shared" si="1"/>
        <v>5</v>
      </c>
    </row>
    <row r="16" spans="1:10" ht="16" thickTop="1">
      <c r="A16" s="65">
        <f t="shared" si="0"/>
        <v>6</v>
      </c>
      <c r="C16" s="65"/>
      <c r="E16" s="75"/>
      <c r="F16" s="65"/>
      <c r="G16" s="65"/>
      <c r="H16" s="65"/>
      <c r="I16" s="154"/>
      <c r="J16" s="65">
        <f t="shared" si="1"/>
        <v>6</v>
      </c>
    </row>
    <row r="17" spans="1:12" ht="18">
      <c r="A17" s="65">
        <f t="shared" si="0"/>
        <v>7</v>
      </c>
      <c r="B17" s="67" t="s">
        <v>170</v>
      </c>
      <c r="C17" s="65" t="s">
        <v>171</v>
      </c>
      <c r="D17" s="148"/>
      <c r="E17" s="151"/>
      <c r="F17" s="155"/>
      <c r="G17" s="161">
        <v>44443.433261584243</v>
      </c>
      <c r="H17" s="152"/>
      <c r="I17" s="154" t="s">
        <v>453</v>
      </c>
      <c r="J17" s="65">
        <f t="shared" si="1"/>
        <v>7</v>
      </c>
    </row>
    <row r="18" spans="1:12">
      <c r="A18" s="65">
        <f t="shared" si="0"/>
        <v>8</v>
      </c>
      <c r="C18" s="65"/>
      <c r="E18" s="162"/>
      <c r="F18" s="155"/>
      <c r="G18" s="155"/>
      <c r="H18" s="155"/>
      <c r="I18" s="154"/>
      <c r="J18" s="65">
        <f t="shared" si="1"/>
        <v>8</v>
      </c>
    </row>
    <row r="19" spans="1:12" ht="16" thickBot="1">
      <c r="A19" s="65">
        <f t="shared" si="0"/>
        <v>9</v>
      </c>
      <c r="B19" s="67" t="s">
        <v>172</v>
      </c>
      <c r="E19" s="151"/>
      <c r="F19" s="155"/>
      <c r="G19" s="160">
        <f>G13*G17</f>
        <v>16992.487920155971</v>
      </c>
      <c r="H19" s="479"/>
      <c r="I19" s="154" t="s">
        <v>454</v>
      </c>
      <c r="J19" s="65">
        <f t="shared" si="1"/>
        <v>9</v>
      </c>
    </row>
    <row r="20" spans="1:12" ht="16" thickTop="1">
      <c r="A20" s="65">
        <f t="shared" si="0"/>
        <v>10</v>
      </c>
      <c r="E20" s="163"/>
      <c r="F20" s="155"/>
      <c r="G20" s="155"/>
      <c r="H20" s="155"/>
      <c r="I20" s="154"/>
      <c r="J20" s="65">
        <f t="shared" si="1"/>
        <v>10</v>
      </c>
    </row>
    <row r="21" spans="1:12">
      <c r="A21" s="65">
        <f t="shared" si="0"/>
        <v>11</v>
      </c>
      <c r="B21" s="164" t="s">
        <v>173</v>
      </c>
      <c r="E21" s="163"/>
      <c r="F21" s="155"/>
      <c r="G21" s="155"/>
      <c r="H21" s="155"/>
      <c r="I21" s="154"/>
      <c r="J21" s="65">
        <f t="shared" si="1"/>
        <v>11</v>
      </c>
    </row>
    <row r="22" spans="1:12">
      <c r="A22" s="65">
        <f t="shared" si="0"/>
        <v>12</v>
      </c>
      <c r="B22" s="67" t="s">
        <v>174</v>
      </c>
      <c r="E22" s="165">
        <v>29283.385329999997</v>
      </c>
      <c r="F22" s="479"/>
      <c r="G22" s="166"/>
      <c r="H22" s="155"/>
      <c r="I22" s="154" t="s">
        <v>619</v>
      </c>
      <c r="J22" s="65">
        <f t="shared" si="1"/>
        <v>12</v>
      </c>
    </row>
    <row r="23" spans="1:12">
      <c r="A23" s="65">
        <f t="shared" si="0"/>
        <v>13</v>
      </c>
      <c r="B23" s="67" t="s">
        <v>175</v>
      </c>
      <c r="E23" s="572">
        <f>'Pg7 Rev Stmt AH'!E50</f>
        <v>31163.1069013983</v>
      </c>
      <c r="F23" s="479" t="s">
        <v>393</v>
      </c>
      <c r="G23" s="168"/>
      <c r="H23" s="155"/>
      <c r="I23" s="154" t="s">
        <v>620</v>
      </c>
      <c r="J23" s="65">
        <f t="shared" si="1"/>
        <v>13</v>
      </c>
    </row>
    <row r="24" spans="1:12">
      <c r="A24" s="65">
        <f t="shared" si="0"/>
        <v>14</v>
      </c>
      <c r="B24" s="67" t="s">
        <v>176</v>
      </c>
      <c r="E24" s="573">
        <v>0</v>
      </c>
      <c r="F24" s="155"/>
      <c r="G24" s="168"/>
      <c r="H24" s="155"/>
      <c r="I24" s="154" t="s">
        <v>621</v>
      </c>
      <c r="J24" s="65">
        <f t="shared" si="1"/>
        <v>14</v>
      </c>
    </row>
    <row r="25" spans="1:12">
      <c r="A25" s="65">
        <f t="shared" si="0"/>
        <v>15</v>
      </c>
      <c r="B25" s="67" t="s">
        <v>118</v>
      </c>
      <c r="E25" s="574">
        <f>SUM(E22:E24)</f>
        <v>60446.492231398297</v>
      </c>
      <c r="F25" s="479" t="s">
        <v>393</v>
      </c>
      <c r="G25" s="148"/>
      <c r="H25" s="154"/>
      <c r="I25" s="154" t="s">
        <v>456</v>
      </c>
      <c r="J25" s="65">
        <f t="shared" si="1"/>
        <v>15</v>
      </c>
    </row>
    <row r="26" spans="1:12">
      <c r="A26" s="65">
        <f t="shared" si="0"/>
        <v>16</v>
      </c>
      <c r="F26" s="65"/>
      <c r="H26" s="65"/>
      <c r="I26" s="154"/>
      <c r="J26" s="65">
        <f t="shared" si="1"/>
        <v>16</v>
      </c>
    </row>
    <row r="27" spans="1:12">
      <c r="A27" s="65">
        <f t="shared" si="0"/>
        <v>17</v>
      </c>
      <c r="B27" s="67" t="s">
        <v>177</v>
      </c>
      <c r="E27" s="169">
        <f>1/8</f>
        <v>0.125</v>
      </c>
      <c r="F27" s="65"/>
      <c r="G27" s="170"/>
      <c r="H27" s="65"/>
      <c r="I27" s="154" t="s">
        <v>65</v>
      </c>
      <c r="J27" s="65">
        <f t="shared" si="1"/>
        <v>17</v>
      </c>
    </row>
    <row r="28" spans="1:12">
      <c r="A28" s="65">
        <f t="shared" si="0"/>
        <v>18</v>
      </c>
      <c r="E28" s="144" t="s">
        <v>7</v>
      </c>
      <c r="F28" s="155"/>
      <c r="G28" s="144"/>
      <c r="H28" s="155"/>
      <c r="I28" s="154"/>
      <c r="J28" s="65">
        <f t="shared" si="1"/>
        <v>18</v>
      </c>
    </row>
    <row r="29" spans="1:12" ht="16" thickBot="1">
      <c r="A29" s="65">
        <f t="shared" si="0"/>
        <v>19</v>
      </c>
      <c r="B29" s="67" t="s">
        <v>178</v>
      </c>
      <c r="E29" s="526">
        <f>E25*E27</f>
        <v>7555.8115289247871</v>
      </c>
      <c r="F29" s="479" t="s">
        <v>393</v>
      </c>
      <c r="G29" s="159"/>
      <c r="H29" s="155"/>
      <c r="I29" s="65" t="s">
        <v>457</v>
      </c>
      <c r="J29" s="65">
        <f t="shared" si="1"/>
        <v>19</v>
      </c>
      <c r="L29" s="70"/>
    </row>
    <row r="30" spans="1:12" ht="16" thickTop="1">
      <c r="B30" s="173"/>
    </row>
    <row r="31" spans="1:12">
      <c r="B31" s="173"/>
    </row>
    <row r="32" spans="1:12">
      <c r="A32" s="479" t="s">
        <v>393</v>
      </c>
      <c r="B32" s="681" t="str">
        <f>'Pg7.2 Rev AH-3'!C53</f>
        <v>Items in BOLD have changed to correct the over-allocation of "Duplicate Charges (Company Energy Use)" Credit in FERC Account no. 929.</v>
      </c>
    </row>
    <row r="33" spans="1:2" ht="18">
      <c r="A33" s="174">
        <v>1</v>
      </c>
      <c r="B33" s="67" t="s">
        <v>66</v>
      </c>
    </row>
    <row r="34" spans="1:2" ht="18">
      <c r="A34" s="174"/>
    </row>
    <row r="35" spans="1:2">
      <c r="A35" s="63"/>
      <c r="B35" s="64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D96A-AAB5-4C77-BE76-34FE13F702D3}">
  <sheetPr>
    <pageSetUpPr fitToPage="1"/>
  </sheetPr>
  <dimension ref="A1:J36"/>
  <sheetViews>
    <sheetView zoomScale="80" zoomScaleNormal="80" workbookViewId="0"/>
  </sheetViews>
  <sheetFormatPr defaultColWidth="8.81640625" defaultRowHeight="15.5"/>
  <cols>
    <col min="1" max="1" width="5.1796875" style="65" bestFit="1" customWidth="1"/>
    <col min="2" max="2" width="68.81640625" style="67" customWidth="1"/>
    <col min="3" max="3" width="24" style="149" customWidth="1"/>
    <col min="4" max="4" width="1.54296875" style="67" customWidth="1"/>
    <col min="5" max="5" width="16.81640625" style="67" customWidth="1"/>
    <col min="6" max="6" width="1.54296875" style="67" customWidth="1"/>
    <col min="7" max="7" width="16.81640625" style="67" customWidth="1"/>
    <col min="8" max="8" width="1.54296875" style="67" customWidth="1"/>
    <col min="9" max="9" width="36.1796875" style="67" customWidth="1"/>
    <col min="10" max="10" width="5.1796875" style="67" customWidth="1"/>
    <col min="11" max="16384" width="8.81640625" style="67"/>
  </cols>
  <sheetData>
    <row r="1" spans="1:10">
      <c r="A1" s="630" t="s">
        <v>644</v>
      </c>
    </row>
    <row r="2" spans="1:10">
      <c r="H2" s="65"/>
      <c r="I2" s="65"/>
      <c r="J2" s="65"/>
    </row>
    <row r="3" spans="1:10">
      <c r="B3" s="728" t="s">
        <v>12</v>
      </c>
      <c r="C3" s="729"/>
      <c r="D3" s="729"/>
      <c r="E3" s="729"/>
      <c r="F3" s="729"/>
      <c r="G3" s="729"/>
      <c r="H3" s="729"/>
      <c r="I3" s="729"/>
      <c r="J3" s="63"/>
    </row>
    <row r="4" spans="1:10">
      <c r="B4" s="728" t="s">
        <v>62</v>
      </c>
      <c r="C4" s="729"/>
      <c r="D4" s="729"/>
      <c r="E4" s="729"/>
      <c r="F4" s="729"/>
      <c r="G4" s="729"/>
      <c r="H4" s="729"/>
      <c r="I4" s="729"/>
      <c r="J4" s="63"/>
    </row>
    <row r="5" spans="1:10">
      <c r="B5" s="728" t="s">
        <v>63</v>
      </c>
      <c r="C5" s="729"/>
      <c r="D5" s="729"/>
      <c r="E5" s="729"/>
      <c r="F5" s="729"/>
      <c r="G5" s="729"/>
      <c r="H5" s="729"/>
      <c r="I5" s="729"/>
      <c r="J5" s="63"/>
    </row>
    <row r="6" spans="1:10">
      <c r="B6" s="730" t="s">
        <v>374</v>
      </c>
      <c r="C6" s="730"/>
      <c r="D6" s="730"/>
      <c r="E6" s="730"/>
      <c r="F6" s="730"/>
      <c r="G6" s="730"/>
      <c r="H6" s="730"/>
      <c r="I6" s="730"/>
      <c r="J6" s="63"/>
    </row>
    <row r="7" spans="1:10">
      <c r="B7" s="731" t="s">
        <v>1</v>
      </c>
      <c r="C7" s="731"/>
      <c r="D7" s="731"/>
      <c r="E7" s="731"/>
      <c r="F7" s="731"/>
      <c r="G7" s="731"/>
      <c r="H7" s="731"/>
      <c r="I7" s="731"/>
      <c r="J7" s="64"/>
    </row>
    <row r="8" spans="1:10">
      <c r="B8" s="65"/>
      <c r="D8" s="65"/>
      <c r="E8" s="65"/>
      <c r="F8" s="65"/>
      <c r="G8" s="65"/>
      <c r="H8" s="63"/>
      <c r="I8" s="63"/>
      <c r="J8" s="63"/>
    </row>
    <row r="9" spans="1:10">
      <c r="A9" s="65" t="s">
        <v>2</v>
      </c>
      <c r="B9" s="63"/>
      <c r="C9" s="80" t="s">
        <v>162</v>
      </c>
      <c r="D9" s="65"/>
      <c r="E9" s="65" t="s">
        <v>164</v>
      </c>
      <c r="F9" s="65"/>
      <c r="G9" s="65" t="s">
        <v>165</v>
      </c>
      <c r="H9" s="63"/>
      <c r="I9" s="63"/>
      <c r="J9" s="65" t="s">
        <v>2</v>
      </c>
    </row>
    <row r="10" spans="1:10">
      <c r="A10" s="65" t="s">
        <v>14</v>
      </c>
      <c r="B10" s="63"/>
      <c r="C10" s="88" t="s">
        <v>163</v>
      </c>
      <c r="D10" s="63"/>
      <c r="E10" s="150" t="s">
        <v>166</v>
      </c>
      <c r="F10" s="63"/>
      <c r="G10" s="150" t="s">
        <v>5</v>
      </c>
      <c r="H10" s="63"/>
      <c r="I10" s="76" t="s">
        <v>6</v>
      </c>
      <c r="J10" s="65" t="s">
        <v>14</v>
      </c>
    </row>
    <row r="11" spans="1:10">
      <c r="B11" s="65"/>
      <c r="D11" s="65"/>
      <c r="E11" s="65"/>
      <c r="F11" s="65"/>
      <c r="G11" s="65"/>
      <c r="H11" s="65"/>
      <c r="I11" s="65"/>
      <c r="J11" s="65"/>
    </row>
    <row r="12" spans="1:10" ht="18">
      <c r="A12" s="65">
        <v>1</v>
      </c>
      <c r="B12" s="67" t="s">
        <v>167</v>
      </c>
      <c r="C12" s="65" t="s">
        <v>168</v>
      </c>
      <c r="E12" s="151"/>
      <c r="F12" s="152"/>
      <c r="G12" s="153">
        <v>119385.43410490715</v>
      </c>
      <c r="H12" s="152"/>
      <c r="I12" s="154" t="s">
        <v>451</v>
      </c>
      <c r="J12" s="65">
        <f>A12</f>
        <v>1</v>
      </c>
    </row>
    <row r="13" spans="1:10">
      <c r="A13" s="65">
        <f>+A12+1</f>
        <v>2</v>
      </c>
      <c r="C13" s="65"/>
      <c r="E13" s="144"/>
      <c r="F13" s="155"/>
      <c r="G13" s="155"/>
      <c r="H13" s="155"/>
      <c r="I13" s="154"/>
      <c r="J13" s="65">
        <f>+J12+1</f>
        <v>2</v>
      </c>
    </row>
    <row r="14" spans="1:10">
      <c r="A14" s="65">
        <f t="shared" ref="A14:A30" si="0">+A13+1</f>
        <v>3</v>
      </c>
      <c r="B14" s="67" t="s">
        <v>64</v>
      </c>
      <c r="C14" s="65"/>
      <c r="E14" s="156"/>
      <c r="F14" s="157"/>
      <c r="G14" s="570">
        <v>0.38233967704839394</v>
      </c>
      <c r="H14" s="479" t="s">
        <v>393</v>
      </c>
      <c r="I14" s="154" t="s">
        <v>580</v>
      </c>
      <c r="J14" s="65">
        <f t="shared" ref="J14:J30" si="1">+J13+1</f>
        <v>3</v>
      </c>
    </row>
    <row r="15" spans="1:10">
      <c r="A15" s="65">
        <f t="shared" si="0"/>
        <v>4</v>
      </c>
      <c r="C15" s="65"/>
      <c r="E15" s="144"/>
      <c r="F15" s="155"/>
      <c r="G15" s="144"/>
      <c r="H15" s="155"/>
      <c r="I15" s="154"/>
      <c r="J15" s="65">
        <f t="shared" si="1"/>
        <v>4</v>
      </c>
    </row>
    <row r="16" spans="1:10" ht="16" thickBot="1">
      <c r="A16" s="65">
        <f t="shared" si="0"/>
        <v>5</v>
      </c>
      <c r="B16" s="67" t="s">
        <v>169</v>
      </c>
      <c r="C16" s="65"/>
      <c r="E16" s="159"/>
      <c r="F16" s="155"/>
      <c r="G16" s="526">
        <f>G12*G14</f>
        <v>45645.788319952517</v>
      </c>
      <c r="H16" s="479" t="s">
        <v>393</v>
      </c>
      <c r="I16" s="154" t="s">
        <v>452</v>
      </c>
      <c r="J16" s="65">
        <f t="shared" si="1"/>
        <v>5</v>
      </c>
    </row>
    <row r="17" spans="1:10" ht="16" thickTop="1">
      <c r="A17" s="65">
        <f t="shared" si="0"/>
        <v>6</v>
      </c>
      <c r="C17" s="65"/>
      <c r="E17" s="75"/>
      <c r="F17" s="65"/>
      <c r="G17" s="65"/>
      <c r="H17" s="65"/>
      <c r="I17" s="154"/>
      <c r="J17" s="65">
        <f t="shared" si="1"/>
        <v>6</v>
      </c>
    </row>
    <row r="18" spans="1:10" ht="18">
      <c r="A18" s="65">
        <f t="shared" si="0"/>
        <v>7</v>
      </c>
      <c r="B18" s="67" t="s">
        <v>170</v>
      </c>
      <c r="C18" s="65" t="s">
        <v>171</v>
      </c>
      <c r="D18" s="148"/>
      <c r="E18" s="151"/>
      <c r="F18" s="155"/>
      <c r="G18" s="161">
        <v>44443.433261584243</v>
      </c>
      <c r="H18" s="152"/>
      <c r="I18" s="154" t="s">
        <v>453</v>
      </c>
      <c r="J18" s="65">
        <f t="shared" si="1"/>
        <v>7</v>
      </c>
    </row>
    <row r="19" spans="1:10">
      <c r="A19" s="65">
        <f t="shared" si="0"/>
        <v>8</v>
      </c>
      <c r="C19" s="65"/>
      <c r="E19" s="162"/>
      <c r="F19" s="155"/>
      <c r="G19" s="155"/>
      <c r="H19" s="155"/>
      <c r="I19" s="154"/>
      <c r="J19" s="65">
        <f t="shared" si="1"/>
        <v>8</v>
      </c>
    </row>
    <row r="20" spans="1:10" ht="16" thickBot="1">
      <c r="A20" s="65">
        <f t="shared" si="0"/>
        <v>9</v>
      </c>
      <c r="B20" s="67" t="s">
        <v>172</v>
      </c>
      <c r="E20" s="151"/>
      <c r="F20" s="155"/>
      <c r="G20" s="526">
        <f>G14*G18</f>
        <v>16992.487920155971</v>
      </c>
      <c r="H20" s="479" t="s">
        <v>393</v>
      </c>
      <c r="I20" s="154" t="s">
        <v>454</v>
      </c>
      <c r="J20" s="65">
        <f t="shared" si="1"/>
        <v>9</v>
      </c>
    </row>
    <row r="21" spans="1:10" ht="16" thickTop="1">
      <c r="A21" s="65">
        <f t="shared" si="0"/>
        <v>10</v>
      </c>
      <c r="E21" s="163"/>
      <c r="F21" s="155"/>
      <c r="G21" s="155"/>
      <c r="H21" s="155"/>
      <c r="I21" s="154"/>
      <c r="J21" s="65">
        <f t="shared" si="1"/>
        <v>10</v>
      </c>
    </row>
    <row r="22" spans="1:10">
      <c r="A22" s="65">
        <f t="shared" si="0"/>
        <v>11</v>
      </c>
      <c r="B22" s="164" t="s">
        <v>173</v>
      </c>
      <c r="E22" s="163"/>
      <c r="F22" s="155"/>
      <c r="G22" s="155"/>
      <c r="H22" s="155"/>
      <c r="I22" s="154"/>
      <c r="J22" s="65">
        <f t="shared" si="1"/>
        <v>11</v>
      </c>
    </row>
    <row r="23" spans="1:10">
      <c r="A23" s="65">
        <f t="shared" si="0"/>
        <v>12</v>
      </c>
      <c r="B23" s="67" t="s">
        <v>174</v>
      </c>
      <c r="E23" s="571">
        <v>29283.385329999997</v>
      </c>
      <c r="F23" s="479" t="s">
        <v>393</v>
      </c>
      <c r="G23" s="166"/>
      <c r="H23" s="155"/>
      <c r="I23" s="154" t="s">
        <v>562</v>
      </c>
      <c r="J23" s="65">
        <f t="shared" si="1"/>
        <v>12</v>
      </c>
    </row>
    <row r="24" spans="1:10">
      <c r="A24" s="65">
        <f t="shared" si="0"/>
        <v>13</v>
      </c>
      <c r="B24" s="67" t="s">
        <v>175</v>
      </c>
      <c r="E24" s="572">
        <v>31117.036926213463</v>
      </c>
      <c r="F24" s="479" t="s">
        <v>393</v>
      </c>
      <c r="G24" s="168"/>
      <c r="H24" s="155"/>
      <c r="I24" s="154" t="s">
        <v>563</v>
      </c>
      <c r="J24" s="65">
        <f t="shared" si="1"/>
        <v>13</v>
      </c>
    </row>
    <row r="25" spans="1:10">
      <c r="A25" s="65">
        <f t="shared" si="0"/>
        <v>14</v>
      </c>
      <c r="B25" s="67" t="s">
        <v>176</v>
      </c>
      <c r="E25" s="573">
        <v>0</v>
      </c>
      <c r="F25" s="155"/>
      <c r="G25" s="168"/>
      <c r="H25" s="155"/>
      <c r="I25" s="154" t="s">
        <v>455</v>
      </c>
      <c r="J25" s="65">
        <f t="shared" si="1"/>
        <v>14</v>
      </c>
    </row>
    <row r="26" spans="1:10">
      <c r="A26" s="65">
        <f t="shared" si="0"/>
        <v>15</v>
      </c>
      <c r="B26" s="67" t="s">
        <v>118</v>
      </c>
      <c r="E26" s="574">
        <f>SUM(E23:E25)</f>
        <v>60400.42225621346</v>
      </c>
      <c r="F26" s="479" t="s">
        <v>393</v>
      </c>
      <c r="G26" s="148"/>
      <c r="H26" s="154"/>
      <c r="I26" s="154" t="s">
        <v>456</v>
      </c>
      <c r="J26" s="65">
        <f t="shared" si="1"/>
        <v>15</v>
      </c>
    </row>
    <row r="27" spans="1:10">
      <c r="A27" s="65">
        <f t="shared" si="0"/>
        <v>16</v>
      </c>
      <c r="F27" s="65"/>
      <c r="H27" s="65"/>
      <c r="I27" s="154"/>
      <c r="J27" s="65">
        <f t="shared" si="1"/>
        <v>16</v>
      </c>
    </row>
    <row r="28" spans="1:10">
      <c r="A28" s="65">
        <f t="shared" si="0"/>
        <v>17</v>
      </c>
      <c r="B28" s="67" t="s">
        <v>177</v>
      </c>
      <c r="E28" s="169">
        <f>1/8</f>
        <v>0.125</v>
      </c>
      <c r="F28" s="65"/>
      <c r="G28" s="170"/>
      <c r="H28" s="65"/>
      <c r="I28" s="154" t="s">
        <v>65</v>
      </c>
      <c r="J28" s="65">
        <f t="shared" si="1"/>
        <v>17</v>
      </c>
    </row>
    <row r="29" spans="1:10">
      <c r="A29" s="65">
        <f t="shared" si="0"/>
        <v>18</v>
      </c>
      <c r="E29" s="144" t="s">
        <v>7</v>
      </c>
      <c r="F29" s="155"/>
      <c r="G29" s="144"/>
      <c r="H29" s="155"/>
      <c r="I29" s="154"/>
      <c r="J29" s="65">
        <f t="shared" si="1"/>
        <v>18</v>
      </c>
    </row>
    <row r="30" spans="1:10" ht="16" thickBot="1">
      <c r="A30" s="65">
        <f t="shared" si="0"/>
        <v>19</v>
      </c>
      <c r="B30" s="67" t="s">
        <v>178</v>
      </c>
      <c r="E30" s="526">
        <f>E26*E28</f>
        <v>7550.0527820266825</v>
      </c>
      <c r="F30" s="479" t="s">
        <v>393</v>
      </c>
      <c r="G30" s="159"/>
      <c r="H30" s="155"/>
      <c r="I30" s="65" t="s">
        <v>457</v>
      </c>
      <c r="J30" s="65">
        <f t="shared" si="1"/>
        <v>19</v>
      </c>
    </row>
    <row r="31" spans="1:10" ht="16" thickTop="1">
      <c r="B31" s="173"/>
    </row>
    <row r="32" spans="1:10">
      <c r="B32" s="173"/>
    </row>
    <row r="33" spans="1:2">
      <c r="A33" s="479" t="s">
        <v>393</v>
      </c>
      <c r="B33" s="64" t="s">
        <v>560</v>
      </c>
    </row>
    <row r="34" spans="1:2" ht="18">
      <c r="A34" s="174">
        <v>1</v>
      </c>
      <c r="B34" s="67" t="s">
        <v>66</v>
      </c>
    </row>
    <row r="35" spans="1:2" ht="18">
      <c r="A35" s="174"/>
    </row>
    <row r="36" spans="1:2">
      <c r="A36" s="63"/>
      <c r="B36" s="64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Roman,Bold"&amp;6AS FILED STMT AL WITH COST ADJ INCL IN APPENDIX XII CYCLE 6 (ER24-175)</oddHeader>
    <oddFooter>&amp;L&amp;F&amp;CPage 8.1&amp;R&amp;A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657C-CC34-4FFF-81EC-0A9FDE3E8BAE}">
  <dimension ref="A1:M160"/>
  <sheetViews>
    <sheetView zoomScale="80" zoomScaleNormal="80" workbookViewId="0"/>
  </sheetViews>
  <sheetFormatPr defaultColWidth="8.81640625" defaultRowHeight="15.5"/>
  <cols>
    <col min="1" max="1" width="5.1796875" style="80" customWidth="1"/>
    <col min="2" max="2" width="55.453125" style="77" customWidth="1"/>
    <col min="3" max="5" width="15.54296875" style="77" customWidth="1"/>
    <col min="6" max="6" width="1.54296875" style="77" customWidth="1"/>
    <col min="7" max="7" width="16.81640625" style="77" customWidth="1"/>
    <col min="8" max="8" width="1.54296875" style="77" customWidth="1"/>
    <col min="9" max="9" width="38.81640625" style="187" customWidth="1"/>
    <col min="10" max="10" width="5.1796875" style="77" customWidth="1"/>
    <col min="11" max="11" width="27" style="77" bestFit="1" customWidth="1"/>
    <col min="12" max="12" width="15" style="77" bestFit="1" customWidth="1"/>
    <col min="13" max="13" width="10.453125" style="77" bestFit="1" customWidth="1"/>
    <col min="14" max="16384" width="8.81640625" style="77"/>
  </cols>
  <sheetData>
    <row r="1" spans="1:10">
      <c r="A1" s="214"/>
      <c r="G1" s="180"/>
      <c r="H1" s="180"/>
      <c r="I1" s="215"/>
      <c r="J1" s="80"/>
    </row>
    <row r="2" spans="1:10">
      <c r="B2" s="722" t="s">
        <v>0</v>
      </c>
      <c r="C2" s="722"/>
      <c r="D2" s="722"/>
      <c r="E2" s="722"/>
      <c r="F2" s="722"/>
      <c r="G2" s="722"/>
      <c r="H2" s="722"/>
      <c r="I2" s="722"/>
      <c r="J2" s="80"/>
    </row>
    <row r="3" spans="1:10">
      <c r="B3" s="722" t="s">
        <v>94</v>
      </c>
      <c r="C3" s="722"/>
      <c r="D3" s="722"/>
      <c r="E3" s="722"/>
      <c r="F3" s="722"/>
      <c r="G3" s="722"/>
      <c r="H3" s="722"/>
      <c r="I3" s="722"/>
      <c r="J3" s="80"/>
    </row>
    <row r="4" spans="1:10">
      <c r="B4" s="722" t="s">
        <v>69</v>
      </c>
      <c r="C4" s="722"/>
      <c r="D4" s="722"/>
      <c r="E4" s="722"/>
      <c r="F4" s="722"/>
      <c r="G4" s="722"/>
      <c r="H4" s="722"/>
      <c r="I4" s="722"/>
      <c r="J4" s="80"/>
    </row>
    <row r="5" spans="1:10">
      <c r="B5" s="723" t="s">
        <v>374</v>
      </c>
      <c r="C5" s="723"/>
      <c r="D5" s="723"/>
      <c r="E5" s="723"/>
      <c r="F5" s="723"/>
      <c r="G5" s="723"/>
      <c r="H5" s="723"/>
      <c r="I5" s="723"/>
      <c r="J5" s="80"/>
    </row>
    <row r="6" spans="1:10">
      <c r="B6" s="724" t="s">
        <v>1</v>
      </c>
      <c r="C6" s="725"/>
      <c r="D6" s="725"/>
      <c r="E6" s="725"/>
      <c r="F6" s="725"/>
      <c r="G6" s="725"/>
      <c r="H6" s="725"/>
      <c r="I6" s="725"/>
      <c r="J6" s="80"/>
    </row>
    <row r="7" spans="1:10">
      <c r="B7" s="80"/>
      <c r="C7" s="80"/>
      <c r="D7" s="80"/>
      <c r="E7" s="80"/>
      <c r="F7" s="80"/>
      <c r="G7" s="80"/>
      <c r="H7" s="80"/>
      <c r="I7" s="195"/>
      <c r="J7" s="80"/>
    </row>
    <row r="8" spans="1:10">
      <c r="A8" s="80" t="s">
        <v>2</v>
      </c>
      <c r="B8" s="176"/>
      <c r="C8" s="176"/>
      <c r="D8" s="176"/>
      <c r="E8" s="80" t="s">
        <v>162</v>
      </c>
      <c r="F8" s="176"/>
      <c r="G8" s="176"/>
      <c r="H8" s="176"/>
      <c r="I8" s="195"/>
      <c r="J8" s="80" t="s">
        <v>2</v>
      </c>
    </row>
    <row r="9" spans="1:10">
      <c r="A9" s="80" t="s">
        <v>14</v>
      </c>
      <c r="B9" s="80"/>
      <c r="C9" s="80"/>
      <c r="D9" s="80"/>
      <c r="E9" s="88" t="s">
        <v>163</v>
      </c>
      <c r="F9" s="80"/>
      <c r="G9" s="177" t="s">
        <v>22</v>
      </c>
      <c r="H9" s="176"/>
      <c r="I9" s="216" t="s">
        <v>6</v>
      </c>
      <c r="J9" s="80" t="s">
        <v>14</v>
      </c>
    </row>
    <row r="10" spans="1:10">
      <c r="B10" s="80"/>
      <c r="C10" s="80"/>
      <c r="D10" s="80"/>
      <c r="E10" s="80"/>
      <c r="F10" s="80"/>
      <c r="G10" s="80"/>
      <c r="H10" s="80"/>
      <c r="I10" s="195"/>
      <c r="J10" s="80"/>
    </row>
    <row r="11" spans="1:10">
      <c r="A11" s="80">
        <v>1</v>
      </c>
      <c r="B11" s="190" t="s">
        <v>70</v>
      </c>
      <c r="I11" s="195"/>
      <c r="J11" s="80">
        <f>A11</f>
        <v>1</v>
      </c>
    </row>
    <row r="12" spans="1:10">
      <c r="A12" s="80">
        <f>A11+1</f>
        <v>2</v>
      </c>
      <c r="B12" s="77" t="s">
        <v>182</v>
      </c>
      <c r="E12" s="80" t="s">
        <v>183</v>
      </c>
      <c r="G12" s="178">
        <v>4573220</v>
      </c>
      <c r="H12" s="176"/>
      <c r="I12" s="217"/>
      <c r="J12" s="80">
        <f>J11+1</f>
        <v>2</v>
      </c>
    </row>
    <row r="13" spans="1:10">
      <c r="A13" s="80">
        <f t="shared" ref="A13:A65" si="0">A12+1</f>
        <v>3</v>
      </c>
      <c r="B13" s="77" t="s">
        <v>184</v>
      </c>
      <c r="E13" s="80" t="s">
        <v>185</v>
      </c>
      <c r="G13" s="181">
        <v>0</v>
      </c>
      <c r="H13" s="176"/>
      <c r="I13" s="217"/>
      <c r="J13" s="80">
        <f t="shared" ref="J13:J65" si="1">J12+1</f>
        <v>3</v>
      </c>
    </row>
    <row r="14" spans="1:10">
      <c r="A14" s="80">
        <f t="shared" si="0"/>
        <v>4</v>
      </c>
      <c r="B14" s="77" t="s">
        <v>186</v>
      </c>
      <c r="E14" s="80" t="s">
        <v>187</v>
      </c>
      <c r="G14" s="181">
        <v>0</v>
      </c>
      <c r="H14" s="176"/>
      <c r="I14" s="217"/>
      <c r="J14" s="80">
        <f t="shared" si="1"/>
        <v>4</v>
      </c>
    </row>
    <row r="15" spans="1:10">
      <c r="A15" s="80">
        <f t="shared" si="0"/>
        <v>5</v>
      </c>
      <c r="B15" s="77" t="s">
        <v>188</v>
      </c>
      <c r="E15" s="80" t="s">
        <v>189</v>
      </c>
      <c r="G15" s="181">
        <v>0</v>
      </c>
      <c r="H15" s="176"/>
      <c r="I15" s="217"/>
      <c r="J15" s="80">
        <f t="shared" si="1"/>
        <v>5</v>
      </c>
    </row>
    <row r="16" spans="1:10">
      <c r="A16" s="80">
        <f t="shared" si="0"/>
        <v>6</v>
      </c>
      <c r="B16" s="77" t="s">
        <v>190</v>
      </c>
      <c r="E16" s="80" t="s">
        <v>191</v>
      </c>
      <c r="G16" s="181">
        <v>-11674.56719</v>
      </c>
      <c r="H16" s="176"/>
      <c r="I16" s="217"/>
      <c r="J16" s="80">
        <f t="shared" si="1"/>
        <v>6</v>
      </c>
    </row>
    <row r="17" spans="1:10">
      <c r="A17" s="80">
        <f t="shared" si="0"/>
        <v>7</v>
      </c>
      <c r="B17" s="77" t="s">
        <v>192</v>
      </c>
      <c r="G17" s="191">
        <f>SUM(G12:G16)</f>
        <v>4561545.4328100001</v>
      </c>
      <c r="H17" s="172"/>
      <c r="I17" s="195" t="s">
        <v>458</v>
      </c>
      <c r="J17" s="80">
        <f t="shared" si="1"/>
        <v>7</v>
      </c>
    </row>
    <row r="18" spans="1:10">
      <c r="A18" s="80">
        <f t="shared" si="0"/>
        <v>8</v>
      </c>
      <c r="I18" s="195"/>
      <c r="J18" s="80">
        <f t="shared" si="1"/>
        <v>8</v>
      </c>
    </row>
    <row r="19" spans="1:10">
      <c r="A19" s="80">
        <f t="shared" si="0"/>
        <v>9</v>
      </c>
      <c r="B19" s="190" t="s">
        <v>71</v>
      </c>
      <c r="G19" s="72"/>
      <c r="H19" s="72"/>
      <c r="I19" s="195"/>
      <c r="J19" s="80">
        <f t="shared" si="1"/>
        <v>9</v>
      </c>
    </row>
    <row r="20" spans="1:10">
      <c r="A20" s="80">
        <f t="shared" si="0"/>
        <v>10</v>
      </c>
      <c r="B20" s="77" t="s">
        <v>193</v>
      </c>
      <c r="E20" s="80" t="s">
        <v>194</v>
      </c>
      <c r="G20" s="178">
        <v>185808.92551000003</v>
      </c>
      <c r="H20" s="176"/>
      <c r="I20" s="217"/>
      <c r="J20" s="80">
        <f t="shared" si="1"/>
        <v>10</v>
      </c>
    </row>
    <row r="21" spans="1:10">
      <c r="A21" s="80">
        <f t="shared" si="0"/>
        <v>11</v>
      </c>
      <c r="B21" s="77" t="s">
        <v>195</v>
      </c>
      <c r="E21" s="80" t="s">
        <v>196</v>
      </c>
      <c r="G21" s="181">
        <v>3445.5419300000008</v>
      </c>
      <c r="H21" s="176"/>
      <c r="I21" s="217"/>
      <c r="J21" s="80">
        <f t="shared" si="1"/>
        <v>11</v>
      </c>
    </row>
    <row r="22" spans="1:10">
      <c r="A22" s="80">
        <f t="shared" si="0"/>
        <v>12</v>
      </c>
      <c r="B22" s="77" t="s">
        <v>197</v>
      </c>
      <c r="E22" s="80" t="s">
        <v>198</v>
      </c>
      <c r="G22" s="181">
        <v>3334.7596600000006</v>
      </c>
      <c r="H22" s="176"/>
      <c r="I22" s="217"/>
      <c r="J22" s="80">
        <f t="shared" si="1"/>
        <v>12</v>
      </c>
    </row>
    <row r="23" spans="1:10">
      <c r="A23" s="80">
        <f t="shared" si="0"/>
        <v>13</v>
      </c>
      <c r="B23" s="77" t="s">
        <v>199</v>
      </c>
      <c r="E23" s="80" t="s">
        <v>200</v>
      </c>
      <c r="G23" s="181">
        <v>0</v>
      </c>
      <c r="H23" s="176"/>
      <c r="I23" s="217"/>
      <c r="J23" s="80">
        <f t="shared" si="1"/>
        <v>13</v>
      </c>
    </row>
    <row r="24" spans="1:10">
      <c r="A24" s="80">
        <f t="shared" si="0"/>
        <v>14</v>
      </c>
      <c r="B24" s="77" t="s">
        <v>201</v>
      </c>
      <c r="E24" s="80" t="s">
        <v>202</v>
      </c>
      <c r="G24" s="181">
        <v>0</v>
      </c>
      <c r="H24" s="176"/>
      <c r="I24" s="217"/>
      <c r="J24" s="80">
        <f t="shared" si="1"/>
        <v>14</v>
      </c>
    </row>
    <row r="25" spans="1:10">
      <c r="A25" s="80">
        <f t="shared" si="0"/>
        <v>15</v>
      </c>
      <c r="B25" s="77" t="s">
        <v>203</v>
      </c>
      <c r="G25" s="218">
        <f>SUM(G20:G24)</f>
        <v>192589.22710000005</v>
      </c>
      <c r="H25" s="182"/>
      <c r="I25" s="195" t="s">
        <v>459</v>
      </c>
      <c r="J25" s="80">
        <f t="shared" si="1"/>
        <v>15</v>
      </c>
    </row>
    <row r="26" spans="1:10">
      <c r="A26" s="80">
        <f t="shared" si="0"/>
        <v>16</v>
      </c>
      <c r="I26" s="195"/>
      <c r="J26" s="80">
        <f t="shared" si="1"/>
        <v>16</v>
      </c>
    </row>
    <row r="27" spans="1:10" ht="16" thickBot="1">
      <c r="A27" s="80">
        <f t="shared" si="0"/>
        <v>17</v>
      </c>
      <c r="B27" s="190" t="s">
        <v>72</v>
      </c>
      <c r="G27" s="219">
        <f>G25/G17</f>
        <v>4.2220170759400148E-2</v>
      </c>
      <c r="H27" s="220"/>
      <c r="I27" s="195" t="s">
        <v>460</v>
      </c>
      <c r="J27" s="80">
        <f t="shared" si="1"/>
        <v>17</v>
      </c>
    </row>
    <row r="28" spans="1:10" ht="16" thickTop="1">
      <c r="A28" s="80">
        <f t="shared" si="0"/>
        <v>18</v>
      </c>
      <c r="I28" s="195"/>
      <c r="J28" s="80">
        <f t="shared" si="1"/>
        <v>18</v>
      </c>
    </row>
    <row r="29" spans="1:10">
      <c r="A29" s="80">
        <f t="shared" si="0"/>
        <v>19</v>
      </c>
      <c r="B29" s="190" t="s">
        <v>73</v>
      </c>
      <c r="I29" s="195"/>
      <c r="J29" s="80">
        <f t="shared" si="1"/>
        <v>19</v>
      </c>
    </row>
    <row r="30" spans="1:10">
      <c r="A30" s="80">
        <f t="shared" si="0"/>
        <v>20</v>
      </c>
      <c r="B30" s="77" t="s">
        <v>204</v>
      </c>
      <c r="E30" s="80" t="s">
        <v>205</v>
      </c>
      <c r="G30" s="178">
        <v>0</v>
      </c>
      <c r="H30" s="176"/>
      <c r="I30" s="217"/>
      <c r="J30" s="80">
        <f t="shared" si="1"/>
        <v>20</v>
      </c>
    </row>
    <row r="31" spans="1:10">
      <c r="A31" s="80">
        <f t="shared" si="0"/>
        <v>21</v>
      </c>
      <c r="B31" s="77" t="s">
        <v>206</v>
      </c>
      <c r="E31" s="80" t="s">
        <v>207</v>
      </c>
      <c r="G31" s="221">
        <v>0</v>
      </c>
      <c r="H31" s="176"/>
      <c r="I31" s="217"/>
      <c r="J31" s="80">
        <f t="shared" si="1"/>
        <v>21</v>
      </c>
    </row>
    <row r="32" spans="1:10" ht="16" thickBot="1">
      <c r="A32" s="80">
        <f t="shared" si="0"/>
        <v>22</v>
      </c>
      <c r="B32" s="77" t="s">
        <v>208</v>
      </c>
      <c r="G32" s="219">
        <f>IFERROR((G31/G30),0)</f>
        <v>0</v>
      </c>
      <c r="H32" s="220"/>
      <c r="I32" s="195" t="s">
        <v>461</v>
      </c>
      <c r="J32" s="80">
        <f t="shared" si="1"/>
        <v>22</v>
      </c>
    </row>
    <row r="33" spans="1:12" ht="16" thickTop="1">
      <c r="A33" s="80">
        <f t="shared" si="0"/>
        <v>23</v>
      </c>
      <c r="I33" s="195"/>
      <c r="J33" s="80">
        <f t="shared" si="1"/>
        <v>23</v>
      </c>
    </row>
    <row r="34" spans="1:12">
      <c r="A34" s="80">
        <f t="shared" si="0"/>
        <v>24</v>
      </c>
      <c r="B34" s="190" t="s">
        <v>74</v>
      </c>
      <c r="I34" s="195"/>
      <c r="J34" s="80">
        <f t="shared" si="1"/>
        <v>24</v>
      </c>
    </row>
    <row r="35" spans="1:12">
      <c r="A35" s="80">
        <f t="shared" si="0"/>
        <v>25</v>
      </c>
      <c r="B35" s="77" t="s">
        <v>209</v>
      </c>
      <c r="E35" s="80" t="s">
        <v>210</v>
      </c>
      <c r="G35" s="178">
        <v>5596415.2139900001</v>
      </c>
      <c r="H35" s="176"/>
      <c r="I35" s="217"/>
      <c r="J35" s="80">
        <f t="shared" si="1"/>
        <v>25</v>
      </c>
      <c r="K35" s="171"/>
      <c r="L35" s="339"/>
    </row>
    <row r="36" spans="1:12">
      <c r="A36" s="80">
        <f t="shared" si="0"/>
        <v>26</v>
      </c>
      <c r="B36" s="77" t="s">
        <v>211</v>
      </c>
      <c r="E36" s="80" t="s">
        <v>205</v>
      </c>
      <c r="G36" s="222">
        <f>-G30</f>
        <v>0</v>
      </c>
      <c r="H36" s="222"/>
      <c r="I36" s="195" t="s">
        <v>462</v>
      </c>
      <c r="J36" s="80">
        <f t="shared" si="1"/>
        <v>26</v>
      </c>
    </row>
    <row r="37" spans="1:12">
      <c r="A37" s="80">
        <f t="shared" si="0"/>
        <v>27</v>
      </c>
      <c r="B37" s="77" t="s">
        <v>212</v>
      </c>
      <c r="E37" s="80" t="s">
        <v>213</v>
      </c>
      <c r="G37" s="181">
        <v>0</v>
      </c>
      <c r="H37" s="176"/>
      <c r="I37" s="217"/>
      <c r="J37" s="80">
        <f t="shared" si="1"/>
        <v>27</v>
      </c>
    </row>
    <row r="38" spans="1:12">
      <c r="A38" s="80">
        <f t="shared" si="0"/>
        <v>28</v>
      </c>
      <c r="B38" s="77" t="s">
        <v>214</v>
      </c>
      <c r="E38" s="80" t="s">
        <v>215</v>
      </c>
      <c r="G38" s="181">
        <v>8217.2675099999997</v>
      </c>
      <c r="H38" s="176"/>
      <c r="I38" s="217"/>
      <c r="J38" s="80">
        <f t="shared" si="1"/>
        <v>28</v>
      </c>
    </row>
    <row r="39" spans="1:12" ht="16" thickBot="1">
      <c r="A39" s="80">
        <f t="shared" si="0"/>
        <v>29</v>
      </c>
      <c r="B39" s="77" t="s">
        <v>216</v>
      </c>
      <c r="G39" s="223">
        <f>SUM(G35:G38)</f>
        <v>5604632.4814999998</v>
      </c>
      <c r="H39" s="224"/>
      <c r="I39" s="195" t="s">
        <v>463</v>
      </c>
      <c r="J39" s="80">
        <f t="shared" si="1"/>
        <v>29</v>
      </c>
    </row>
    <row r="40" spans="1:12" ht="16.5" thickTop="1" thickBot="1">
      <c r="A40" s="225">
        <f t="shared" si="0"/>
        <v>30</v>
      </c>
      <c r="B40" s="85"/>
      <c r="C40" s="85"/>
      <c r="D40" s="85"/>
      <c r="E40" s="85"/>
      <c r="F40" s="85"/>
      <c r="G40" s="85"/>
      <c r="H40" s="85"/>
      <c r="I40" s="226"/>
      <c r="J40" s="225">
        <f t="shared" si="1"/>
        <v>30</v>
      </c>
    </row>
    <row r="41" spans="1:12">
      <c r="A41" s="80">
        <f>A40+1</f>
        <v>31</v>
      </c>
      <c r="I41" s="195"/>
      <c r="J41" s="80">
        <f>J40+1</f>
        <v>31</v>
      </c>
    </row>
    <row r="42" spans="1:12" ht="19" thickBot="1">
      <c r="A42" s="80">
        <f>A41+1</f>
        <v>32</v>
      </c>
      <c r="B42" s="190" t="s">
        <v>353</v>
      </c>
      <c r="G42" s="227">
        <v>0.112</v>
      </c>
      <c r="H42" s="176"/>
      <c r="I42" s="195" t="s">
        <v>217</v>
      </c>
      <c r="J42" s="80">
        <f>J41+1</f>
        <v>32</v>
      </c>
    </row>
    <row r="43" spans="1:12" ht="16" thickTop="1">
      <c r="A43" s="80">
        <f t="shared" si="0"/>
        <v>33</v>
      </c>
      <c r="C43" s="184" t="s">
        <v>3</v>
      </c>
      <c r="D43" s="184" t="s">
        <v>4</v>
      </c>
      <c r="E43" s="184" t="s">
        <v>67</v>
      </c>
      <c r="F43" s="184"/>
      <c r="G43" s="184" t="s">
        <v>75</v>
      </c>
      <c r="H43" s="184"/>
      <c r="I43" s="195"/>
      <c r="J43" s="80">
        <f t="shared" si="1"/>
        <v>33</v>
      </c>
    </row>
    <row r="44" spans="1:12">
      <c r="A44" s="80">
        <f t="shared" si="0"/>
        <v>34</v>
      </c>
      <c r="D44" s="80" t="s">
        <v>76</v>
      </c>
      <c r="E44" s="80" t="s">
        <v>95</v>
      </c>
      <c r="F44" s="80"/>
      <c r="G44" s="80" t="s">
        <v>77</v>
      </c>
      <c r="H44" s="80"/>
      <c r="I44" s="195"/>
      <c r="J44" s="80">
        <f t="shared" si="1"/>
        <v>34</v>
      </c>
    </row>
    <row r="45" spans="1:12" ht="18">
      <c r="A45" s="80">
        <f t="shared" si="0"/>
        <v>35</v>
      </c>
      <c r="B45" s="190" t="s">
        <v>78</v>
      </c>
      <c r="C45" s="88" t="s">
        <v>241</v>
      </c>
      <c r="D45" s="88" t="s">
        <v>79</v>
      </c>
      <c r="E45" s="88" t="s">
        <v>96</v>
      </c>
      <c r="F45" s="88"/>
      <c r="G45" s="88" t="s">
        <v>80</v>
      </c>
      <c r="H45" s="80"/>
      <c r="I45" s="195"/>
      <c r="J45" s="80">
        <f t="shared" si="1"/>
        <v>35</v>
      </c>
    </row>
    <row r="46" spans="1:12">
      <c r="A46" s="80">
        <f t="shared" si="0"/>
        <v>36</v>
      </c>
      <c r="I46" s="195"/>
      <c r="J46" s="80">
        <f t="shared" si="1"/>
        <v>36</v>
      </c>
    </row>
    <row r="47" spans="1:12">
      <c r="A47" s="80">
        <f t="shared" si="0"/>
        <v>37</v>
      </c>
      <c r="B47" s="77" t="s">
        <v>81</v>
      </c>
      <c r="C47" s="207">
        <f>G17</f>
        <v>4561545.4328100001</v>
      </c>
      <c r="D47" s="228">
        <f>C47/C$50</f>
        <v>0.44869817066541096</v>
      </c>
      <c r="E47" s="229">
        <f>G27</f>
        <v>4.2220170759400148E-2</v>
      </c>
      <c r="G47" s="230">
        <f>D47*E47</f>
        <v>1.8944113384924122E-2</v>
      </c>
      <c r="H47" s="230"/>
      <c r="I47" s="195" t="s">
        <v>464</v>
      </c>
      <c r="J47" s="80">
        <f t="shared" si="1"/>
        <v>37</v>
      </c>
    </row>
    <row r="48" spans="1:12">
      <c r="A48" s="80">
        <f t="shared" si="0"/>
        <v>38</v>
      </c>
      <c r="B48" s="77" t="s">
        <v>82</v>
      </c>
      <c r="C48" s="231">
        <f>G30</f>
        <v>0</v>
      </c>
      <c r="D48" s="228">
        <f>C48/C$50</f>
        <v>0</v>
      </c>
      <c r="E48" s="229">
        <f>G32</f>
        <v>0</v>
      </c>
      <c r="G48" s="230">
        <f>D48*E48</f>
        <v>0</v>
      </c>
      <c r="H48" s="230"/>
      <c r="I48" s="195" t="s">
        <v>465</v>
      </c>
      <c r="J48" s="80">
        <f t="shared" si="1"/>
        <v>38</v>
      </c>
    </row>
    <row r="49" spans="1:10">
      <c r="A49" s="80">
        <f t="shared" si="0"/>
        <v>39</v>
      </c>
      <c r="B49" s="77" t="s">
        <v>83</v>
      </c>
      <c r="C49" s="231">
        <f>G39</f>
        <v>5604632.4814999998</v>
      </c>
      <c r="D49" s="232">
        <f>C49/C$50</f>
        <v>0.55130182933458893</v>
      </c>
      <c r="E49" s="233">
        <f>G42</f>
        <v>0.112</v>
      </c>
      <c r="G49" s="234">
        <f>D49*E49</f>
        <v>6.1745804885473959E-2</v>
      </c>
      <c r="H49" s="220"/>
      <c r="I49" s="195" t="s">
        <v>466</v>
      </c>
      <c r="J49" s="80">
        <f t="shared" si="1"/>
        <v>39</v>
      </c>
    </row>
    <row r="50" spans="1:10" ht="16" thickBot="1">
      <c r="A50" s="80">
        <f t="shared" si="0"/>
        <v>40</v>
      </c>
      <c r="B50" s="77" t="s">
        <v>218</v>
      </c>
      <c r="C50" s="235">
        <f>SUM(C47:C49)</f>
        <v>10166177.914310001</v>
      </c>
      <c r="D50" s="236">
        <f>SUM(D47:D49)</f>
        <v>0.99999999999999989</v>
      </c>
      <c r="G50" s="219">
        <f>SUM(G47:G49)</f>
        <v>8.0689918270398078E-2</v>
      </c>
      <c r="H50" s="220"/>
      <c r="I50" s="195" t="s">
        <v>467</v>
      </c>
      <c r="J50" s="80">
        <f t="shared" si="1"/>
        <v>40</v>
      </c>
    </row>
    <row r="51" spans="1:10" ht="16" thickTop="1">
      <c r="A51" s="80">
        <f t="shared" si="0"/>
        <v>41</v>
      </c>
      <c r="I51" s="195"/>
      <c r="J51" s="80">
        <f t="shared" si="1"/>
        <v>41</v>
      </c>
    </row>
    <row r="52" spans="1:10" ht="16" thickBot="1">
      <c r="A52" s="80">
        <f t="shared" si="0"/>
        <v>42</v>
      </c>
      <c r="B52" s="190" t="s">
        <v>97</v>
      </c>
      <c r="G52" s="219">
        <f>G48+G49</f>
        <v>6.1745804885473959E-2</v>
      </c>
      <c r="H52" s="220"/>
      <c r="I52" s="195" t="s">
        <v>468</v>
      </c>
      <c r="J52" s="80">
        <f t="shared" si="1"/>
        <v>42</v>
      </c>
    </row>
    <row r="53" spans="1:10" ht="16.5" thickTop="1" thickBot="1">
      <c r="A53" s="225">
        <f t="shared" si="0"/>
        <v>43</v>
      </c>
      <c r="B53" s="411"/>
      <c r="C53" s="85"/>
      <c r="D53" s="85"/>
      <c r="E53" s="85"/>
      <c r="F53" s="85"/>
      <c r="G53" s="412"/>
      <c r="H53" s="412"/>
      <c r="I53" s="226"/>
      <c r="J53" s="225">
        <f t="shared" si="1"/>
        <v>43</v>
      </c>
    </row>
    <row r="54" spans="1:10">
      <c r="A54" s="80">
        <f t="shared" si="0"/>
        <v>44</v>
      </c>
      <c r="B54" s="190"/>
      <c r="G54" s="233"/>
      <c r="H54" s="233"/>
      <c r="I54" s="195"/>
      <c r="J54" s="80">
        <f t="shared" si="1"/>
        <v>44</v>
      </c>
    </row>
    <row r="55" spans="1:10" ht="16" thickBot="1">
      <c r="A55" s="80">
        <f t="shared" si="0"/>
        <v>45</v>
      </c>
      <c r="B55" s="190" t="s">
        <v>361</v>
      </c>
      <c r="G55" s="424">
        <v>0</v>
      </c>
      <c r="H55" s="233"/>
      <c r="I55" s="195" t="s">
        <v>24</v>
      </c>
      <c r="J55" s="80">
        <f t="shared" si="1"/>
        <v>45</v>
      </c>
    </row>
    <row r="56" spans="1:10" ht="16" thickTop="1">
      <c r="A56" s="80">
        <f t="shared" si="0"/>
        <v>46</v>
      </c>
      <c r="C56" s="184" t="s">
        <v>3</v>
      </c>
      <c r="D56" s="184" t="s">
        <v>4</v>
      </c>
      <c r="E56" s="184" t="s">
        <v>67</v>
      </c>
      <c r="F56" s="184"/>
      <c r="G56" s="184" t="s">
        <v>75</v>
      </c>
      <c r="H56" s="233"/>
      <c r="I56" s="195"/>
      <c r="J56" s="80">
        <f t="shared" si="1"/>
        <v>46</v>
      </c>
    </row>
    <row r="57" spans="1:10">
      <c r="A57" s="80">
        <f t="shared" si="0"/>
        <v>47</v>
      </c>
      <c r="D57" s="80" t="s">
        <v>76</v>
      </c>
      <c r="E57" s="80" t="s">
        <v>95</v>
      </c>
      <c r="F57" s="80"/>
      <c r="G57" s="80" t="s">
        <v>77</v>
      </c>
      <c r="H57" s="233"/>
      <c r="I57" s="195"/>
      <c r="J57" s="80">
        <f t="shared" si="1"/>
        <v>47</v>
      </c>
    </row>
    <row r="58" spans="1:10" ht="18">
      <c r="A58" s="80">
        <f t="shared" si="0"/>
        <v>48</v>
      </c>
      <c r="B58" s="190" t="s">
        <v>351</v>
      </c>
      <c r="C58" s="394" t="s">
        <v>241</v>
      </c>
      <c r="D58" s="394" t="s">
        <v>79</v>
      </c>
      <c r="E58" s="394" t="s">
        <v>96</v>
      </c>
      <c r="F58" s="394"/>
      <c r="G58" s="394" t="s">
        <v>80</v>
      </c>
      <c r="H58" s="233"/>
      <c r="I58" s="195"/>
      <c r="J58" s="80">
        <f t="shared" si="1"/>
        <v>48</v>
      </c>
    </row>
    <row r="59" spans="1:10">
      <c r="A59" s="80">
        <f t="shared" si="0"/>
        <v>49</v>
      </c>
      <c r="G59" s="233"/>
      <c r="H59" s="233"/>
      <c r="I59" s="195"/>
      <c r="J59" s="80">
        <f t="shared" si="1"/>
        <v>49</v>
      </c>
    </row>
    <row r="60" spans="1:10">
      <c r="A60" s="80">
        <f t="shared" si="0"/>
        <v>50</v>
      </c>
      <c r="B60" s="77" t="s">
        <v>81</v>
      </c>
      <c r="C60" s="425">
        <v>0</v>
      </c>
      <c r="D60" s="427">
        <v>0</v>
      </c>
      <c r="E60" s="429">
        <v>0</v>
      </c>
      <c r="G60" s="230">
        <f>D60*E60</f>
        <v>0</v>
      </c>
      <c r="H60" s="233"/>
      <c r="I60" s="195" t="s">
        <v>24</v>
      </c>
      <c r="J60" s="80">
        <f t="shared" si="1"/>
        <v>50</v>
      </c>
    </row>
    <row r="61" spans="1:10">
      <c r="A61" s="80">
        <f t="shared" si="0"/>
        <v>51</v>
      </c>
      <c r="B61" s="77" t="s">
        <v>82</v>
      </c>
      <c r="C61" s="426">
        <v>0</v>
      </c>
      <c r="D61" s="427">
        <v>0</v>
      </c>
      <c r="E61" s="429">
        <v>0</v>
      </c>
      <c r="G61" s="230">
        <f>D61*E61</f>
        <v>0</v>
      </c>
      <c r="H61" s="233"/>
      <c r="I61" s="195" t="s">
        <v>24</v>
      </c>
      <c r="J61" s="80">
        <f t="shared" si="1"/>
        <v>51</v>
      </c>
    </row>
    <row r="62" spans="1:10">
      <c r="A62" s="80">
        <f t="shared" si="0"/>
        <v>52</v>
      </c>
      <c r="B62" s="77" t="s">
        <v>83</v>
      </c>
      <c r="C62" s="426">
        <v>0</v>
      </c>
      <c r="D62" s="428">
        <v>0</v>
      </c>
      <c r="E62" s="430">
        <v>0</v>
      </c>
      <c r="G62" s="414">
        <f>D62*E62</f>
        <v>0</v>
      </c>
      <c r="H62" s="233"/>
      <c r="I62" s="195" t="s">
        <v>24</v>
      </c>
      <c r="J62" s="80">
        <f t="shared" si="1"/>
        <v>52</v>
      </c>
    </row>
    <row r="63" spans="1:10" ht="16" thickBot="1">
      <c r="A63" s="80">
        <f t="shared" si="0"/>
        <v>53</v>
      </c>
      <c r="B63" s="77" t="s">
        <v>218</v>
      </c>
      <c r="C63" s="413">
        <f>SUM(C60:C62)</f>
        <v>0</v>
      </c>
      <c r="D63" s="219">
        <f>SUM(D60:D62)</f>
        <v>0</v>
      </c>
      <c r="G63" s="219">
        <f>SUM(G60:G62)</f>
        <v>0</v>
      </c>
      <c r="H63" s="233"/>
      <c r="I63" s="195" t="s">
        <v>469</v>
      </c>
      <c r="J63" s="80">
        <f t="shared" si="1"/>
        <v>53</v>
      </c>
    </row>
    <row r="64" spans="1:10" ht="16" thickTop="1">
      <c r="A64" s="80">
        <f t="shared" si="0"/>
        <v>54</v>
      </c>
      <c r="H64" s="233"/>
      <c r="I64" s="195"/>
      <c r="J64" s="80">
        <f t="shared" si="1"/>
        <v>54</v>
      </c>
    </row>
    <row r="65" spans="1:10" ht="16" thickBot="1">
      <c r="A65" s="80">
        <f t="shared" si="0"/>
        <v>55</v>
      </c>
      <c r="B65" s="190" t="s">
        <v>352</v>
      </c>
      <c r="G65" s="219">
        <f>G61+G62</f>
        <v>0</v>
      </c>
      <c r="H65" s="233"/>
      <c r="I65" s="195" t="s">
        <v>470</v>
      </c>
      <c r="J65" s="80">
        <f t="shared" si="1"/>
        <v>55</v>
      </c>
    </row>
    <row r="66" spans="1:10" ht="16" thickTop="1">
      <c r="B66" s="190"/>
      <c r="G66" s="233"/>
      <c r="H66" s="233"/>
      <c r="I66" s="195"/>
      <c r="J66" s="80"/>
    </row>
    <row r="67" spans="1:10">
      <c r="B67" s="190"/>
      <c r="G67" s="233"/>
      <c r="H67" s="233"/>
      <c r="I67" s="195"/>
      <c r="J67" s="80"/>
    </row>
    <row r="68" spans="1:10" ht="18">
      <c r="A68" s="213">
        <v>1</v>
      </c>
      <c r="B68" s="1" t="s">
        <v>98</v>
      </c>
      <c r="G68" s="180"/>
      <c r="H68" s="180"/>
      <c r="J68" s="80" t="s">
        <v>7</v>
      </c>
    </row>
    <row r="69" spans="1:10" ht="18">
      <c r="A69" s="213">
        <v>2</v>
      </c>
      <c r="B69" s="1" t="s">
        <v>362</v>
      </c>
      <c r="G69" s="180"/>
      <c r="H69" s="180"/>
      <c r="J69" s="80"/>
    </row>
    <row r="70" spans="1:10" ht="18">
      <c r="A70" s="213"/>
      <c r="B70" s="1"/>
      <c r="D70" s="80"/>
      <c r="G70" s="180"/>
      <c r="H70" s="180"/>
      <c r="J70" s="80"/>
    </row>
    <row r="71" spans="1:10" ht="18">
      <c r="A71" s="213"/>
      <c r="B71" s="1"/>
      <c r="D71" s="80"/>
      <c r="G71" s="180"/>
      <c r="H71" s="180"/>
      <c r="J71" s="80"/>
    </row>
    <row r="72" spans="1:10">
      <c r="B72" s="722" t="s">
        <v>0</v>
      </c>
      <c r="C72" s="722"/>
      <c r="D72" s="722"/>
      <c r="E72" s="722"/>
      <c r="F72" s="722"/>
      <c r="G72" s="722"/>
      <c r="H72" s="722"/>
      <c r="I72" s="722"/>
      <c r="J72" s="80"/>
    </row>
    <row r="73" spans="1:10">
      <c r="B73" s="722" t="s">
        <v>68</v>
      </c>
      <c r="C73" s="722"/>
      <c r="D73" s="722"/>
      <c r="E73" s="722"/>
      <c r="F73" s="722"/>
      <c r="G73" s="722"/>
      <c r="H73" s="722"/>
      <c r="I73" s="722"/>
      <c r="J73" s="80"/>
    </row>
    <row r="74" spans="1:10">
      <c r="B74" s="722" t="s">
        <v>69</v>
      </c>
      <c r="C74" s="722"/>
      <c r="D74" s="722"/>
      <c r="E74" s="722"/>
      <c r="F74" s="722"/>
      <c r="G74" s="722"/>
      <c r="H74" s="722"/>
      <c r="I74" s="722"/>
      <c r="J74" s="80"/>
    </row>
    <row r="75" spans="1:10">
      <c r="B75" s="723" t="str">
        <f>B5</f>
        <v>Base Period &amp; True-Up Period 12 - Months Ending December 31, 2017</v>
      </c>
      <c r="C75" s="723"/>
      <c r="D75" s="723"/>
      <c r="E75" s="723"/>
      <c r="F75" s="723"/>
      <c r="G75" s="723"/>
      <c r="H75" s="723"/>
      <c r="I75" s="723"/>
      <c r="J75" s="80"/>
    </row>
    <row r="76" spans="1:10">
      <c r="B76" s="724" t="s">
        <v>1</v>
      </c>
      <c r="C76" s="725"/>
      <c r="D76" s="725"/>
      <c r="E76" s="725"/>
      <c r="F76" s="725"/>
      <c r="G76" s="725"/>
      <c r="H76" s="725"/>
      <c r="I76" s="725"/>
      <c r="J76" s="80"/>
    </row>
    <row r="77" spans="1:10">
      <c r="B77" s="80"/>
      <c r="C77" s="80"/>
      <c r="D77" s="80"/>
      <c r="E77" s="80"/>
      <c r="F77" s="80"/>
      <c r="G77" s="80"/>
      <c r="H77" s="80"/>
      <c r="I77" s="195"/>
      <c r="J77" s="80"/>
    </row>
    <row r="78" spans="1:10">
      <c r="A78" s="80" t="s">
        <v>2</v>
      </c>
      <c r="B78" s="176"/>
      <c r="C78" s="176"/>
      <c r="D78" s="176"/>
      <c r="E78" s="176"/>
      <c r="F78" s="176"/>
      <c r="G78" s="176"/>
      <c r="H78" s="176"/>
      <c r="I78" s="195"/>
      <c r="J78" s="80" t="s">
        <v>2</v>
      </c>
    </row>
    <row r="79" spans="1:10">
      <c r="A79" s="80" t="s">
        <v>14</v>
      </c>
      <c r="B79" s="80"/>
      <c r="C79" s="80"/>
      <c r="D79" s="80"/>
      <c r="E79" s="80"/>
      <c r="F79" s="80"/>
      <c r="G79" s="88" t="s">
        <v>22</v>
      </c>
      <c r="H79" s="176"/>
      <c r="I79" s="216" t="s">
        <v>6</v>
      </c>
      <c r="J79" s="80" t="s">
        <v>14</v>
      </c>
    </row>
    <row r="80" spans="1:10">
      <c r="G80" s="80"/>
      <c r="H80" s="80"/>
      <c r="I80" s="195"/>
      <c r="J80" s="80"/>
    </row>
    <row r="81" spans="1:13" ht="17.5">
      <c r="A81" s="80">
        <v>1</v>
      </c>
      <c r="B81" s="190" t="s">
        <v>84</v>
      </c>
      <c r="E81" s="176"/>
      <c r="F81" s="176"/>
      <c r="G81" s="179"/>
      <c r="H81" s="179"/>
      <c r="I81" s="195"/>
      <c r="J81" s="80">
        <v>1</v>
      </c>
    </row>
    <row r="82" spans="1:13">
      <c r="A82" s="80">
        <f>A81+1</f>
        <v>2</v>
      </c>
      <c r="B82" s="237"/>
      <c r="E82" s="176"/>
      <c r="F82" s="176"/>
      <c r="G82" s="179"/>
      <c r="H82" s="179"/>
      <c r="I82" s="195"/>
      <c r="J82" s="80">
        <f>J81+1</f>
        <v>2</v>
      </c>
    </row>
    <row r="83" spans="1:13">
      <c r="A83" s="80">
        <f>A82+1</f>
        <v>3</v>
      </c>
      <c r="B83" s="190" t="s">
        <v>85</v>
      </c>
      <c r="E83" s="176"/>
      <c r="F83" s="176"/>
      <c r="G83" s="179"/>
      <c r="H83" s="179"/>
      <c r="I83" s="195"/>
      <c r="J83" s="80">
        <f>J82+1</f>
        <v>3</v>
      </c>
    </row>
    <row r="84" spans="1:13">
      <c r="A84" s="80">
        <f>A83+1</f>
        <v>4</v>
      </c>
      <c r="B84" s="176"/>
      <c r="C84" s="176"/>
      <c r="D84" s="176"/>
      <c r="E84" s="176"/>
      <c r="F84" s="176"/>
      <c r="G84" s="179"/>
      <c r="H84" s="179"/>
      <c r="I84" s="195"/>
      <c r="J84" s="80">
        <f>J83+1</f>
        <v>4</v>
      </c>
    </row>
    <row r="85" spans="1:13">
      <c r="A85" s="80">
        <f t="shared" ref="A85:A111" si="2">A84+1</f>
        <v>5</v>
      </c>
      <c r="B85" s="185" t="s">
        <v>86</v>
      </c>
      <c r="C85" s="176"/>
      <c r="D85" s="176"/>
      <c r="E85" s="176"/>
      <c r="F85" s="176"/>
      <c r="G85" s="179"/>
      <c r="H85" s="179"/>
      <c r="I85" s="238"/>
      <c r="J85" s="80">
        <f t="shared" ref="J85:J111" si="3">J84+1</f>
        <v>5</v>
      </c>
    </row>
    <row r="86" spans="1:13">
      <c r="A86" s="80">
        <f t="shared" si="2"/>
        <v>6</v>
      </c>
      <c r="B86" s="77" t="s">
        <v>87</v>
      </c>
      <c r="D86" s="176"/>
      <c r="E86" s="176"/>
      <c r="F86" s="176"/>
      <c r="G86" s="239">
        <f>G52</f>
        <v>6.1745804885473959E-2</v>
      </c>
      <c r="H86" s="176"/>
      <c r="I86" s="195" t="s">
        <v>471</v>
      </c>
      <c r="J86" s="80">
        <f t="shared" si="3"/>
        <v>6</v>
      </c>
      <c r="L86" s="80"/>
    </row>
    <row r="87" spans="1:13">
      <c r="A87" s="80">
        <f t="shared" si="2"/>
        <v>7</v>
      </c>
      <c r="B87" s="77" t="s">
        <v>219</v>
      </c>
      <c r="D87" s="176"/>
      <c r="E87" s="176"/>
      <c r="F87" s="176"/>
      <c r="G87" s="240">
        <v>264.76299999999998</v>
      </c>
      <c r="H87" s="176"/>
      <c r="I87" s="195" t="s">
        <v>472</v>
      </c>
      <c r="J87" s="80">
        <f t="shared" si="3"/>
        <v>7</v>
      </c>
      <c r="L87" s="80"/>
    </row>
    <row r="88" spans="1:13" ht="18">
      <c r="A88" s="80">
        <f t="shared" si="2"/>
        <v>8</v>
      </c>
      <c r="B88" s="77" t="s">
        <v>226</v>
      </c>
      <c r="D88" s="176"/>
      <c r="E88" s="176"/>
      <c r="F88" s="176"/>
      <c r="G88" s="241">
        <v>5524.3721700000006</v>
      </c>
      <c r="H88" s="176"/>
      <c r="I88" s="215" t="s">
        <v>473</v>
      </c>
      <c r="J88" s="80">
        <f t="shared" si="3"/>
        <v>8</v>
      </c>
      <c r="L88" s="176"/>
    </row>
    <row r="89" spans="1:13">
      <c r="A89" s="80">
        <f t="shared" si="2"/>
        <v>9</v>
      </c>
      <c r="B89" s="77" t="s">
        <v>88</v>
      </c>
      <c r="D89" s="176"/>
      <c r="E89" s="242"/>
      <c r="F89" s="176"/>
      <c r="G89" s="560">
        <f>'Pg11 Rev AV-4'!C36</f>
        <v>3598171.6745241699</v>
      </c>
      <c r="H89" s="479" t="s">
        <v>393</v>
      </c>
      <c r="I89" s="215" t="s">
        <v>625</v>
      </c>
      <c r="J89" s="80">
        <f t="shared" si="3"/>
        <v>9</v>
      </c>
    </row>
    <row r="90" spans="1:13">
      <c r="A90" s="80">
        <f t="shared" si="2"/>
        <v>10</v>
      </c>
      <c r="B90" s="77" t="s">
        <v>220</v>
      </c>
      <c r="D90" s="243"/>
      <c r="E90" s="176"/>
      <c r="F90" s="176"/>
      <c r="G90" s="337">
        <v>0.21</v>
      </c>
      <c r="H90" s="176"/>
      <c r="I90" s="195" t="s">
        <v>89</v>
      </c>
      <c r="J90" s="80">
        <f t="shared" si="3"/>
        <v>10</v>
      </c>
      <c r="M90" s="245"/>
    </row>
    <row r="91" spans="1:13">
      <c r="A91" s="80">
        <f t="shared" si="2"/>
        <v>11</v>
      </c>
      <c r="G91" s="80"/>
      <c r="H91" s="80"/>
      <c r="J91" s="80">
        <f t="shared" si="3"/>
        <v>11</v>
      </c>
    </row>
    <row r="92" spans="1:13">
      <c r="A92" s="80">
        <f t="shared" si="2"/>
        <v>12</v>
      </c>
      <c r="B92" s="77" t="s">
        <v>221</v>
      </c>
      <c r="D92" s="176"/>
      <c r="E92" s="176"/>
      <c r="F92" s="176"/>
      <c r="G92" s="246">
        <f>(((G86)+(G88/G89))*G90-(G87/G89))/(1-G90)</f>
        <v>1.6728424262508791E-2</v>
      </c>
      <c r="H92" s="246"/>
      <c r="I92" s="195" t="s">
        <v>99</v>
      </c>
      <c r="J92" s="80">
        <f t="shared" si="3"/>
        <v>12</v>
      </c>
      <c r="M92" s="247"/>
    </row>
    <row r="93" spans="1:13">
      <c r="A93" s="80">
        <f t="shared" si="2"/>
        <v>13</v>
      </c>
      <c r="B93" s="248" t="s">
        <v>222</v>
      </c>
      <c r="G93" s="80"/>
      <c r="H93" s="80"/>
      <c r="J93" s="80">
        <f t="shared" si="3"/>
        <v>13</v>
      </c>
    </row>
    <row r="94" spans="1:13">
      <c r="A94" s="80">
        <f t="shared" si="2"/>
        <v>14</v>
      </c>
      <c r="G94" s="80"/>
      <c r="H94" s="80"/>
      <c r="J94" s="80">
        <f t="shared" si="3"/>
        <v>14</v>
      </c>
    </row>
    <row r="95" spans="1:13">
      <c r="A95" s="80">
        <f t="shared" si="2"/>
        <v>15</v>
      </c>
      <c r="B95" s="190" t="s">
        <v>90</v>
      </c>
      <c r="C95" s="176"/>
      <c r="D95" s="176"/>
      <c r="E95" s="176"/>
      <c r="F95" s="176"/>
      <c r="G95" s="249"/>
      <c r="H95" s="249"/>
      <c r="I95" s="250"/>
      <c r="J95" s="80">
        <f t="shared" si="3"/>
        <v>15</v>
      </c>
      <c r="L95" s="251"/>
    </row>
    <row r="96" spans="1:13">
      <c r="A96" s="80">
        <f t="shared" si="2"/>
        <v>16</v>
      </c>
      <c r="B96" s="198"/>
      <c r="C96" s="176"/>
      <c r="D96" s="176"/>
      <c r="E96" s="176"/>
      <c r="F96" s="176"/>
      <c r="G96" s="249"/>
      <c r="H96" s="249"/>
      <c r="I96" s="252"/>
      <c r="J96" s="80">
        <f t="shared" si="3"/>
        <v>16</v>
      </c>
      <c r="L96" s="176"/>
    </row>
    <row r="97" spans="1:13">
      <c r="A97" s="80">
        <f t="shared" si="2"/>
        <v>17</v>
      </c>
      <c r="B97" s="185" t="s">
        <v>86</v>
      </c>
      <c r="C97" s="176"/>
      <c r="D97" s="176"/>
      <c r="E97" s="176"/>
      <c r="F97" s="176"/>
      <c r="G97" s="249"/>
      <c r="H97" s="249"/>
      <c r="I97" s="252"/>
      <c r="J97" s="80">
        <f t="shared" si="3"/>
        <v>17</v>
      </c>
      <c r="L97" s="176"/>
    </row>
    <row r="98" spans="1:13">
      <c r="A98" s="80">
        <f t="shared" si="2"/>
        <v>18</v>
      </c>
      <c r="B98" s="77" t="s">
        <v>87</v>
      </c>
      <c r="D98" s="176"/>
      <c r="E98" s="176"/>
      <c r="F98" s="176"/>
      <c r="G98" s="228">
        <f>G86</f>
        <v>6.1745804885473959E-2</v>
      </c>
      <c r="H98" s="228"/>
      <c r="I98" s="195" t="s">
        <v>474</v>
      </c>
      <c r="J98" s="80">
        <f t="shared" si="3"/>
        <v>18</v>
      </c>
      <c r="L98" s="80"/>
    </row>
    <row r="99" spans="1:13">
      <c r="A99" s="80">
        <f t="shared" si="2"/>
        <v>19</v>
      </c>
      <c r="B99" s="77" t="s">
        <v>100</v>
      </c>
      <c r="D99" s="176"/>
      <c r="E99" s="176"/>
      <c r="F99" s="176"/>
      <c r="G99" s="147">
        <f>G88</f>
        <v>5524.3721700000006</v>
      </c>
      <c r="H99" s="147"/>
      <c r="I99" s="195" t="s">
        <v>475</v>
      </c>
      <c r="J99" s="80">
        <f t="shared" si="3"/>
        <v>19</v>
      </c>
      <c r="L99" s="80"/>
    </row>
    <row r="100" spans="1:13">
      <c r="A100" s="80">
        <f t="shared" si="2"/>
        <v>20</v>
      </c>
      <c r="B100" s="77" t="s">
        <v>101</v>
      </c>
      <c r="D100" s="176"/>
      <c r="E100" s="176"/>
      <c r="F100" s="176"/>
      <c r="G100" s="585">
        <f>G89</f>
        <v>3598171.6745241699</v>
      </c>
      <c r="H100" s="479" t="s">
        <v>393</v>
      </c>
      <c r="I100" s="195" t="s">
        <v>476</v>
      </c>
      <c r="J100" s="80">
        <f t="shared" si="3"/>
        <v>20</v>
      </c>
      <c r="L100" s="80"/>
    </row>
    <row r="101" spans="1:13">
      <c r="A101" s="80">
        <f t="shared" si="2"/>
        <v>21</v>
      </c>
      <c r="B101" s="77" t="s">
        <v>102</v>
      </c>
      <c r="D101" s="176"/>
      <c r="E101" s="176"/>
      <c r="F101" s="176"/>
      <c r="G101" s="253">
        <f>G92</f>
        <v>1.6728424262508791E-2</v>
      </c>
      <c r="H101" s="253"/>
      <c r="I101" s="195" t="s">
        <v>477</v>
      </c>
      <c r="J101" s="80">
        <f t="shared" si="3"/>
        <v>21</v>
      </c>
    </row>
    <row r="102" spans="1:13">
      <c r="A102" s="80">
        <f t="shared" si="2"/>
        <v>22</v>
      </c>
      <c r="B102" s="77" t="s">
        <v>223</v>
      </c>
      <c r="D102" s="176"/>
      <c r="E102" s="176"/>
      <c r="F102" s="176"/>
      <c r="G102" s="244" t="s">
        <v>146</v>
      </c>
      <c r="H102" s="176"/>
      <c r="I102" s="195" t="s">
        <v>91</v>
      </c>
      <c r="J102" s="80">
        <f t="shared" si="3"/>
        <v>22</v>
      </c>
    </row>
    <row r="103" spans="1:13">
      <c r="A103" s="80">
        <f t="shared" si="2"/>
        <v>23</v>
      </c>
      <c r="B103" s="79"/>
      <c r="D103" s="176"/>
      <c r="E103" s="176"/>
      <c r="F103" s="176"/>
      <c r="G103" s="254"/>
      <c r="H103" s="254"/>
      <c r="I103" s="252"/>
      <c r="J103" s="80">
        <f t="shared" si="3"/>
        <v>23</v>
      </c>
    </row>
    <row r="104" spans="1:13">
      <c r="A104" s="80">
        <f t="shared" si="2"/>
        <v>24</v>
      </c>
      <c r="B104" s="77" t="s">
        <v>224</v>
      </c>
      <c r="C104" s="80"/>
      <c r="D104" s="80"/>
      <c r="E104" s="176"/>
      <c r="F104" s="176"/>
      <c r="G104" s="255">
        <f>((G98)+(G99/G100)+G92)*G102/(1-G102)</f>
        <v>7.7587152410968996E-3</v>
      </c>
      <c r="H104" s="256"/>
      <c r="I104" s="195" t="s">
        <v>103</v>
      </c>
      <c r="J104" s="80">
        <f t="shared" si="3"/>
        <v>24</v>
      </c>
    </row>
    <row r="105" spans="1:13">
      <c r="A105" s="80">
        <f t="shared" si="2"/>
        <v>25</v>
      </c>
      <c r="B105" s="248" t="s">
        <v>225</v>
      </c>
      <c r="G105" s="80"/>
      <c r="H105" s="80"/>
      <c r="I105" s="195"/>
      <c r="J105" s="80">
        <f t="shared" si="3"/>
        <v>25</v>
      </c>
      <c r="L105" s="80"/>
    </row>
    <row r="106" spans="1:13">
      <c r="A106" s="80">
        <f t="shared" si="2"/>
        <v>26</v>
      </c>
      <c r="G106" s="80"/>
      <c r="H106" s="80"/>
      <c r="I106" s="195"/>
      <c r="J106" s="80">
        <f t="shared" si="3"/>
        <v>26</v>
      </c>
      <c r="L106" s="80"/>
    </row>
    <row r="107" spans="1:13">
      <c r="A107" s="80">
        <f t="shared" si="2"/>
        <v>27</v>
      </c>
      <c r="B107" s="190" t="s">
        <v>92</v>
      </c>
      <c r="G107" s="246">
        <f>G104+G92</f>
        <v>2.448713950360569E-2</v>
      </c>
      <c r="H107" s="246"/>
      <c r="I107" s="195" t="s">
        <v>478</v>
      </c>
      <c r="J107" s="80">
        <f t="shared" si="3"/>
        <v>27</v>
      </c>
      <c r="L107" s="80"/>
    </row>
    <row r="108" spans="1:13">
      <c r="A108" s="80">
        <f t="shared" si="2"/>
        <v>28</v>
      </c>
      <c r="G108" s="80"/>
      <c r="H108" s="80"/>
      <c r="I108" s="195"/>
      <c r="J108" s="80">
        <f t="shared" si="3"/>
        <v>28</v>
      </c>
      <c r="L108" s="80"/>
    </row>
    <row r="109" spans="1:13">
      <c r="A109" s="80">
        <f t="shared" si="2"/>
        <v>29</v>
      </c>
      <c r="B109" s="190" t="s">
        <v>104</v>
      </c>
      <c r="G109" s="257">
        <f>G50</f>
        <v>8.0689918270398078E-2</v>
      </c>
      <c r="H109" s="176"/>
      <c r="I109" s="195" t="s">
        <v>479</v>
      </c>
      <c r="J109" s="80">
        <f t="shared" si="3"/>
        <v>29</v>
      </c>
      <c r="L109" s="80"/>
    </row>
    <row r="110" spans="1:13">
      <c r="A110" s="80">
        <f t="shared" si="2"/>
        <v>30</v>
      </c>
      <c r="G110" s="228"/>
      <c r="H110" s="228"/>
      <c r="I110" s="195"/>
      <c r="J110" s="80">
        <f t="shared" si="3"/>
        <v>30</v>
      </c>
      <c r="L110" s="80"/>
    </row>
    <row r="111" spans="1:13" ht="18" thickBot="1">
      <c r="A111" s="80">
        <f t="shared" si="2"/>
        <v>31</v>
      </c>
      <c r="B111" s="190" t="s">
        <v>93</v>
      </c>
      <c r="G111" s="258">
        <f>G107+G109</f>
        <v>0.10517705777400377</v>
      </c>
      <c r="H111" s="256"/>
      <c r="I111" s="195" t="s">
        <v>480</v>
      </c>
      <c r="J111" s="80">
        <f t="shared" si="3"/>
        <v>31</v>
      </c>
      <c r="L111" s="259"/>
      <c r="M111" s="247"/>
    </row>
    <row r="112" spans="1:13" ht="16" thickTop="1">
      <c r="B112" s="190"/>
      <c r="G112" s="260"/>
      <c r="H112" s="260"/>
      <c r="I112" s="195"/>
      <c r="J112" s="80"/>
      <c r="L112" s="259"/>
      <c r="M112" s="247"/>
    </row>
    <row r="113" spans="1:13">
      <c r="B113" s="190"/>
      <c r="G113" s="260"/>
      <c r="H113" s="260"/>
      <c r="I113" s="195"/>
      <c r="J113" s="80"/>
      <c r="L113" s="259"/>
      <c r="M113" s="247"/>
    </row>
    <row r="114" spans="1:13">
      <c r="A114" s="479" t="s">
        <v>393</v>
      </c>
      <c r="B114" s="681" t="str">
        <f>'Pg8 Rev Stmt AL'!B32</f>
        <v>Items in BOLD have changed to correct the over-allocation of "Duplicate Charges (Company Energy Use)" Credit in FERC Account no. 929.</v>
      </c>
      <c r="G114" s="260"/>
      <c r="H114" s="260"/>
      <c r="I114" s="195"/>
      <c r="J114" s="80"/>
      <c r="L114" s="259"/>
      <c r="M114" s="247"/>
    </row>
    <row r="115" spans="1:13" ht="18.5">
      <c r="A115" s="183">
        <v>1</v>
      </c>
      <c r="B115" s="1" t="s">
        <v>311</v>
      </c>
      <c r="G115" s="260"/>
      <c r="H115" s="260"/>
      <c r="I115" s="195"/>
      <c r="J115" s="80"/>
      <c r="L115" s="259"/>
      <c r="M115" s="247"/>
    </row>
    <row r="116" spans="1:13" ht="18.5">
      <c r="A116" s="183"/>
      <c r="B116" s="1"/>
      <c r="G116" s="260"/>
      <c r="H116" s="260"/>
      <c r="I116" s="195"/>
      <c r="J116" s="80"/>
      <c r="L116" s="259"/>
      <c r="M116" s="247"/>
    </row>
    <row r="117" spans="1:13">
      <c r="A117" s="261"/>
      <c r="B117" s="79"/>
      <c r="C117" s="262"/>
      <c r="D117" s="262"/>
      <c r="E117" s="262"/>
      <c r="F117" s="262"/>
      <c r="G117" s="263"/>
      <c r="H117" s="263"/>
      <c r="I117" s="264"/>
      <c r="J117" s="80"/>
    </row>
    <row r="118" spans="1:13">
      <c r="B118" s="722" t="s">
        <v>12</v>
      </c>
      <c r="C118" s="722"/>
      <c r="D118" s="722"/>
      <c r="E118" s="722"/>
      <c r="F118" s="722"/>
      <c r="G118" s="722"/>
      <c r="H118" s="722"/>
      <c r="I118" s="722"/>
    </row>
    <row r="119" spans="1:13">
      <c r="B119" s="722" t="s">
        <v>68</v>
      </c>
      <c r="C119" s="722"/>
      <c r="D119" s="722"/>
      <c r="E119" s="722"/>
      <c r="F119" s="722"/>
      <c r="G119" s="722"/>
      <c r="H119" s="722"/>
      <c r="I119" s="722"/>
    </row>
    <row r="120" spans="1:13">
      <c r="B120" s="722" t="s">
        <v>69</v>
      </c>
      <c r="C120" s="722"/>
      <c r="D120" s="722"/>
      <c r="E120" s="722"/>
      <c r="F120" s="722"/>
      <c r="G120" s="722"/>
      <c r="H120" s="722"/>
      <c r="I120" s="722"/>
    </row>
    <row r="121" spans="1:13">
      <c r="B121" s="723" t="str">
        <f>B5</f>
        <v>Base Period &amp; True-Up Period 12 - Months Ending December 31, 2017</v>
      </c>
      <c r="C121" s="723"/>
      <c r="D121" s="723"/>
      <c r="E121" s="723"/>
      <c r="F121" s="723"/>
      <c r="G121" s="723"/>
      <c r="H121" s="723"/>
      <c r="I121" s="723"/>
    </row>
    <row r="122" spans="1:13">
      <c r="B122" s="724" t="s">
        <v>1</v>
      </c>
      <c r="C122" s="725"/>
      <c r="D122" s="725"/>
      <c r="E122" s="725"/>
      <c r="F122" s="725"/>
      <c r="G122" s="725"/>
      <c r="H122" s="725"/>
      <c r="I122" s="725"/>
    </row>
    <row r="124" spans="1:13">
      <c r="A124" s="80" t="s">
        <v>2</v>
      </c>
      <c r="B124" s="176"/>
      <c r="C124" s="176"/>
      <c r="D124" s="176"/>
      <c r="E124" s="176"/>
      <c r="F124" s="176"/>
      <c r="G124" s="176"/>
      <c r="H124" s="176"/>
      <c r="I124" s="195"/>
      <c r="J124" s="80" t="s">
        <v>2</v>
      </c>
    </row>
    <row r="125" spans="1:13">
      <c r="A125" s="80" t="s">
        <v>14</v>
      </c>
      <c r="B125" s="80"/>
      <c r="C125" s="80"/>
      <c r="D125" s="80"/>
      <c r="E125" s="80"/>
      <c r="F125" s="80"/>
      <c r="G125" s="394" t="s">
        <v>22</v>
      </c>
      <c r="H125" s="176"/>
      <c r="I125" s="415" t="s">
        <v>6</v>
      </c>
      <c r="J125" s="80" t="s">
        <v>14</v>
      </c>
    </row>
    <row r="127" spans="1:13" ht="17.5">
      <c r="A127" s="80">
        <v>1</v>
      </c>
      <c r="B127" s="190" t="s">
        <v>367</v>
      </c>
      <c r="J127" s="80">
        <v>1</v>
      </c>
    </row>
    <row r="128" spans="1:13">
      <c r="A128" s="80">
        <f>A127+1</f>
        <v>2</v>
      </c>
      <c r="B128" s="237"/>
      <c r="J128" s="80">
        <f>J127+1</f>
        <v>2</v>
      </c>
    </row>
    <row r="129" spans="1:10">
      <c r="A129" s="80">
        <f>A128+1</f>
        <v>3</v>
      </c>
      <c r="B129" s="190" t="s">
        <v>85</v>
      </c>
      <c r="J129" s="80">
        <f>J128+1</f>
        <v>3</v>
      </c>
    </row>
    <row r="130" spans="1:10">
      <c r="A130" s="80">
        <f>A129+1</f>
        <v>4</v>
      </c>
      <c r="B130" s="176"/>
      <c r="J130" s="80">
        <f>J129+1</f>
        <v>4</v>
      </c>
    </row>
    <row r="131" spans="1:10">
      <c r="A131" s="80">
        <f t="shared" ref="A131:A157" si="4">A130+1</f>
        <v>5</v>
      </c>
      <c r="B131" s="185" t="s">
        <v>86</v>
      </c>
      <c r="J131" s="80">
        <f t="shared" ref="J131:J157" si="5">J130+1</f>
        <v>5</v>
      </c>
    </row>
    <row r="132" spans="1:10">
      <c r="A132" s="80">
        <f t="shared" si="4"/>
        <v>6</v>
      </c>
      <c r="B132" s="77" t="str">
        <f>B86</f>
        <v xml:space="preserve">     A = Sum of Preferred Stock and Return on Equity Component</v>
      </c>
      <c r="G132" s="239">
        <f>G65</f>
        <v>0</v>
      </c>
      <c r="I132" s="195" t="s">
        <v>481</v>
      </c>
      <c r="J132" s="80">
        <f t="shared" si="5"/>
        <v>6</v>
      </c>
    </row>
    <row r="133" spans="1:10">
      <c r="A133" s="80">
        <f t="shared" si="4"/>
        <v>7</v>
      </c>
      <c r="B133" s="77" t="str">
        <f>B87</f>
        <v xml:space="preserve">     B = Transmission Total Federal Tax Adjustments</v>
      </c>
      <c r="G133" s="416">
        <v>0</v>
      </c>
      <c r="I133" s="215" t="s">
        <v>24</v>
      </c>
      <c r="J133" s="80">
        <f t="shared" si="5"/>
        <v>7</v>
      </c>
    </row>
    <row r="134" spans="1:10">
      <c r="A134" s="80">
        <f t="shared" si="4"/>
        <v>8</v>
      </c>
      <c r="B134" s="77" t="s">
        <v>366</v>
      </c>
      <c r="G134" s="431">
        <v>0</v>
      </c>
      <c r="I134" s="215" t="s">
        <v>24</v>
      </c>
      <c r="J134" s="80">
        <f t="shared" si="5"/>
        <v>8</v>
      </c>
    </row>
    <row r="135" spans="1:10">
      <c r="A135" s="80">
        <f t="shared" si="4"/>
        <v>9</v>
      </c>
      <c r="B135" s="77" t="s">
        <v>354</v>
      </c>
      <c r="G135" s="431">
        <v>0</v>
      </c>
      <c r="I135" s="215" t="s">
        <v>24</v>
      </c>
      <c r="J135" s="80">
        <f t="shared" si="5"/>
        <v>9</v>
      </c>
    </row>
    <row r="136" spans="1:10">
      <c r="A136" s="80">
        <f t="shared" si="4"/>
        <v>10</v>
      </c>
      <c r="B136" s="77" t="str">
        <f>B90</f>
        <v xml:space="preserve">     FT = Federal Income Tax Rate for Rate Effective Period</v>
      </c>
      <c r="G136" s="417">
        <f>G90</f>
        <v>0.21</v>
      </c>
      <c r="I136" s="195" t="s">
        <v>482</v>
      </c>
      <c r="J136" s="80">
        <f t="shared" si="5"/>
        <v>10</v>
      </c>
    </row>
    <row r="137" spans="1:10">
      <c r="A137" s="80">
        <f t="shared" si="4"/>
        <v>11</v>
      </c>
      <c r="G137" s="80"/>
      <c r="J137" s="80">
        <f t="shared" si="5"/>
        <v>11</v>
      </c>
    </row>
    <row r="138" spans="1:10">
      <c r="A138" s="80">
        <f t="shared" si="4"/>
        <v>12</v>
      </c>
      <c r="B138" s="77" t="s">
        <v>355</v>
      </c>
      <c r="G138" s="246">
        <f>IFERROR((((G132)+(G134/G135))*G136-(G133/G135))/(1-G136),0)</f>
        <v>0</v>
      </c>
      <c r="I138" s="195" t="s">
        <v>359</v>
      </c>
      <c r="J138" s="80">
        <f t="shared" si="5"/>
        <v>12</v>
      </c>
    </row>
    <row r="139" spans="1:10">
      <c r="A139" s="80">
        <f t="shared" si="4"/>
        <v>13</v>
      </c>
      <c r="B139" s="248" t="s">
        <v>222</v>
      </c>
      <c r="G139" s="418"/>
      <c r="J139" s="80">
        <f t="shared" si="5"/>
        <v>13</v>
      </c>
    </row>
    <row r="140" spans="1:10">
      <c r="A140" s="80">
        <f t="shared" si="4"/>
        <v>14</v>
      </c>
      <c r="G140" s="80"/>
      <c r="J140" s="80">
        <f t="shared" si="5"/>
        <v>14</v>
      </c>
    </row>
    <row r="141" spans="1:10">
      <c r="A141" s="80">
        <f t="shared" si="4"/>
        <v>15</v>
      </c>
      <c r="B141" s="190" t="s">
        <v>90</v>
      </c>
      <c r="G141" s="249"/>
      <c r="I141" s="250"/>
      <c r="J141" s="80">
        <f t="shared" si="5"/>
        <v>15</v>
      </c>
    </row>
    <row r="142" spans="1:10">
      <c r="A142" s="80">
        <f t="shared" si="4"/>
        <v>16</v>
      </c>
      <c r="B142" s="198"/>
      <c r="G142" s="249"/>
      <c r="I142" s="238"/>
      <c r="J142" s="80">
        <f t="shared" si="5"/>
        <v>16</v>
      </c>
    </row>
    <row r="143" spans="1:10">
      <c r="A143" s="80">
        <f t="shared" si="4"/>
        <v>17</v>
      </c>
      <c r="B143" s="185" t="s">
        <v>86</v>
      </c>
      <c r="G143" s="249"/>
      <c r="I143" s="238"/>
      <c r="J143" s="80">
        <f t="shared" si="5"/>
        <v>17</v>
      </c>
    </row>
    <row r="144" spans="1:10">
      <c r="A144" s="80">
        <f t="shared" si="4"/>
        <v>18</v>
      </c>
      <c r="B144" s="77" t="str">
        <f>B98</f>
        <v xml:space="preserve">     A = Sum of Preferred Stock and Return on Equity Component</v>
      </c>
      <c r="G144" s="228">
        <f>G132</f>
        <v>0</v>
      </c>
      <c r="I144" s="195" t="s">
        <v>474</v>
      </c>
      <c r="J144" s="80">
        <f t="shared" si="5"/>
        <v>18</v>
      </c>
    </row>
    <row r="145" spans="1:10">
      <c r="A145" s="80">
        <f t="shared" si="4"/>
        <v>19</v>
      </c>
      <c r="B145" s="77" t="str">
        <f>B99</f>
        <v xml:space="preserve">     B = Equity AFUDC Component of Transmission Depreciation Expense</v>
      </c>
      <c r="G145" s="147">
        <f>G134</f>
        <v>0</v>
      </c>
      <c r="I145" s="195" t="s">
        <v>475</v>
      </c>
      <c r="J145" s="80">
        <f t="shared" si="5"/>
        <v>19</v>
      </c>
    </row>
    <row r="146" spans="1:10">
      <c r="A146" s="80">
        <f t="shared" si="4"/>
        <v>20</v>
      </c>
      <c r="B146" s="77" t="s">
        <v>356</v>
      </c>
      <c r="G146" s="147">
        <f>G135</f>
        <v>0</v>
      </c>
      <c r="I146" s="195" t="s">
        <v>476</v>
      </c>
      <c r="J146" s="80">
        <f t="shared" si="5"/>
        <v>20</v>
      </c>
    </row>
    <row r="147" spans="1:10">
      <c r="A147" s="80">
        <f t="shared" si="4"/>
        <v>21</v>
      </c>
      <c r="B147" s="77" t="str">
        <f>B101</f>
        <v xml:space="preserve">     FT = Federal Income Tax Expense</v>
      </c>
      <c r="G147" s="253">
        <f>G138</f>
        <v>0</v>
      </c>
      <c r="I147" s="195" t="s">
        <v>477</v>
      </c>
      <c r="J147" s="80">
        <f t="shared" si="5"/>
        <v>21</v>
      </c>
    </row>
    <row r="148" spans="1:10">
      <c r="A148" s="80">
        <f t="shared" si="4"/>
        <v>22</v>
      </c>
      <c r="B148" s="77" t="str">
        <f>B102</f>
        <v xml:space="preserve">     ST = State Income Tax Rate for Rate Effective Period</v>
      </c>
      <c r="G148" s="419" t="str">
        <f>G102</f>
        <v>8.84%</v>
      </c>
      <c r="I148" s="195" t="s">
        <v>483</v>
      </c>
      <c r="J148" s="80">
        <f t="shared" si="5"/>
        <v>22</v>
      </c>
    </row>
    <row r="149" spans="1:10">
      <c r="A149" s="80">
        <f t="shared" si="4"/>
        <v>23</v>
      </c>
      <c r="B149" s="79"/>
      <c r="G149" s="254"/>
      <c r="I149" s="252"/>
      <c r="J149" s="80">
        <f t="shared" si="5"/>
        <v>23</v>
      </c>
    </row>
    <row r="150" spans="1:10">
      <c r="A150" s="80">
        <f t="shared" si="4"/>
        <v>24</v>
      </c>
      <c r="B150" s="77" t="s">
        <v>224</v>
      </c>
      <c r="G150" s="420">
        <f>IFERROR(((G144)+(G145/G146)+G138)*G148/(1-G148),0)</f>
        <v>0</v>
      </c>
      <c r="I150" s="195" t="s">
        <v>103</v>
      </c>
      <c r="J150" s="80">
        <f t="shared" si="5"/>
        <v>24</v>
      </c>
    </row>
    <row r="151" spans="1:10">
      <c r="A151" s="80">
        <f t="shared" si="4"/>
        <v>25</v>
      </c>
      <c r="B151" s="248" t="s">
        <v>225</v>
      </c>
      <c r="G151" s="80"/>
      <c r="I151" s="195"/>
      <c r="J151" s="80">
        <f t="shared" si="5"/>
        <v>25</v>
      </c>
    </row>
    <row r="152" spans="1:10">
      <c r="A152" s="80">
        <f t="shared" si="4"/>
        <v>26</v>
      </c>
      <c r="G152" s="80"/>
      <c r="I152" s="195"/>
      <c r="J152" s="80">
        <f t="shared" si="5"/>
        <v>26</v>
      </c>
    </row>
    <row r="153" spans="1:10">
      <c r="A153" s="80">
        <f t="shared" si="4"/>
        <v>27</v>
      </c>
      <c r="B153" s="190" t="s">
        <v>92</v>
      </c>
      <c r="G153" s="246">
        <f>G150+G138</f>
        <v>0</v>
      </c>
      <c r="I153" s="195" t="s">
        <v>478</v>
      </c>
      <c r="J153" s="80">
        <f t="shared" si="5"/>
        <v>27</v>
      </c>
    </row>
    <row r="154" spans="1:10">
      <c r="A154" s="80">
        <f t="shared" si="4"/>
        <v>28</v>
      </c>
      <c r="G154" s="80"/>
      <c r="I154" s="195"/>
      <c r="J154" s="80">
        <f t="shared" si="5"/>
        <v>28</v>
      </c>
    </row>
    <row r="155" spans="1:10">
      <c r="A155" s="80">
        <f t="shared" si="4"/>
        <v>29</v>
      </c>
      <c r="B155" s="190" t="s">
        <v>357</v>
      </c>
      <c r="G155" s="421">
        <f>G63</f>
        <v>0</v>
      </c>
      <c r="I155" s="195" t="s">
        <v>484</v>
      </c>
      <c r="J155" s="80">
        <f t="shared" si="5"/>
        <v>29</v>
      </c>
    </row>
    <row r="156" spans="1:10">
      <c r="A156" s="80">
        <f t="shared" si="4"/>
        <v>30</v>
      </c>
      <c r="G156" s="80"/>
      <c r="I156" s="195"/>
      <c r="J156" s="80">
        <f t="shared" si="5"/>
        <v>30</v>
      </c>
    </row>
    <row r="157" spans="1:10" ht="18" thickBot="1">
      <c r="A157" s="80">
        <f t="shared" si="4"/>
        <v>31</v>
      </c>
      <c r="B157" s="190" t="s">
        <v>358</v>
      </c>
      <c r="G157" s="422">
        <f>G153+G155</f>
        <v>0</v>
      </c>
      <c r="I157" s="195" t="s">
        <v>480</v>
      </c>
      <c r="J157" s="80">
        <f t="shared" si="5"/>
        <v>31</v>
      </c>
    </row>
    <row r="158" spans="1:10" ht="16" thickTop="1"/>
    <row r="160" spans="1:10" ht="18">
      <c r="A160" s="213"/>
      <c r="B160" s="1"/>
    </row>
  </sheetData>
  <mergeCells count="15">
    <mergeCell ref="B120:I120"/>
    <mergeCell ref="B121:I121"/>
    <mergeCell ref="B122:I122"/>
    <mergeCell ref="B73:I73"/>
    <mergeCell ref="B74:I74"/>
    <mergeCell ref="B75:I75"/>
    <mergeCell ref="B76:I76"/>
    <mergeCell ref="B118:I118"/>
    <mergeCell ref="B119:I119"/>
    <mergeCell ref="B72:I72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9.&amp;P&amp;R&amp;A</oddFooter>
  </headerFooter>
  <rowBreaks count="2" manualBreakCount="2">
    <brk id="70" max="16383" man="1"/>
    <brk id="11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6819-3049-43A9-ABEB-2D98AE796C33}">
  <dimension ref="A1:M161"/>
  <sheetViews>
    <sheetView zoomScale="80" zoomScaleNormal="80" workbookViewId="0"/>
  </sheetViews>
  <sheetFormatPr defaultColWidth="8.81640625" defaultRowHeight="15.5"/>
  <cols>
    <col min="1" max="1" width="5.1796875" style="80" customWidth="1"/>
    <col min="2" max="2" width="55.453125" style="77" customWidth="1"/>
    <col min="3" max="5" width="15.54296875" style="77" customWidth="1"/>
    <col min="6" max="6" width="1.54296875" style="77" customWidth="1"/>
    <col min="7" max="7" width="16.81640625" style="77" customWidth="1"/>
    <col min="8" max="8" width="1.54296875" style="77" customWidth="1"/>
    <col min="9" max="9" width="38.81640625" style="187" customWidth="1"/>
    <col min="10" max="10" width="5.1796875" style="77" customWidth="1"/>
    <col min="11" max="11" width="27" style="77" bestFit="1" customWidth="1"/>
    <col min="12" max="12" width="15" style="77" bestFit="1" customWidth="1"/>
    <col min="13" max="13" width="10.453125" style="77" bestFit="1" customWidth="1"/>
    <col min="14" max="16384" width="8.81640625" style="77"/>
  </cols>
  <sheetData>
    <row r="1" spans="1:10">
      <c r="A1" s="630" t="s">
        <v>645</v>
      </c>
    </row>
    <row r="2" spans="1:10">
      <c r="A2" s="214"/>
      <c r="G2" s="180"/>
      <c r="H2" s="180"/>
      <c r="I2" s="215"/>
      <c r="J2" s="80"/>
    </row>
    <row r="3" spans="1:10">
      <c r="B3" s="722" t="s">
        <v>0</v>
      </c>
      <c r="C3" s="722"/>
      <c r="D3" s="722"/>
      <c r="E3" s="722"/>
      <c r="F3" s="722"/>
      <c r="G3" s="722"/>
      <c r="H3" s="722"/>
      <c r="I3" s="722"/>
      <c r="J3" s="80"/>
    </row>
    <row r="4" spans="1:10">
      <c r="B4" s="722" t="s">
        <v>94</v>
      </c>
      <c r="C4" s="722"/>
      <c r="D4" s="722"/>
      <c r="E4" s="722"/>
      <c r="F4" s="722"/>
      <c r="G4" s="722"/>
      <c r="H4" s="722"/>
      <c r="I4" s="722"/>
      <c r="J4" s="80"/>
    </row>
    <row r="5" spans="1:10">
      <c r="B5" s="722" t="s">
        <v>69</v>
      </c>
      <c r="C5" s="722"/>
      <c r="D5" s="722"/>
      <c r="E5" s="722"/>
      <c r="F5" s="722"/>
      <c r="G5" s="722"/>
      <c r="H5" s="722"/>
      <c r="I5" s="722"/>
      <c r="J5" s="80"/>
    </row>
    <row r="6" spans="1:10">
      <c r="B6" s="723" t="s">
        <v>374</v>
      </c>
      <c r="C6" s="723"/>
      <c r="D6" s="723"/>
      <c r="E6" s="723"/>
      <c r="F6" s="723"/>
      <c r="G6" s="723"/>
      <c r="H6" s="723"/>
      <c r="I6" s="723"/>
      <c r="J6" s="80"/>
    </row>
    <row r="7" spans="1:10">
      <c r="B7" s="724" t="s">
        <v>1</v>
      </c>
      <c r="C7" s="725"/>
      <c r="D7" s="725"/>
      <c r="E7" s="725"/>
      <c r="F7" s="725"/>
      <c r="G7" s="725"/>
      <c r="H7" s="725"/>
      <c r="I7" s="725"/>
      <c r="J7" s="80"/>
    </row>
    <row r="8" spans="1:10">
      <c r="B8" s="80"/>
      <c r="C8" s="80"/>
      <c r="D8" s="80"/>
      <c r="E8" s="80"/>
      <c r="F8" s="80"/>
      <c r="G8" s="80"/>
      <c r="H8" s="80"/>
      <c r="I8" s="195"/>
      <c r="J8" s="80"/>
    </row>
    <row r="9" spans="1:10">
      <c r="A9" s="80" t="s">
        <v>2</v>
      </c>
      <c r="B9" s="176"/>
      <c r="C9" s="176"/>
      <c r="D9" s="176"/>
      <c r="E9" s="80" t="s">
        <v>162</v>
      </c>
      <c r="F9" s="176"/>
      <c r="G9" s="176"/>
      <c r="H9" s="176"/>
      <c r="I9" s="195"/>
      <c r="J9" s="80" t="s">
        <v>2</v>
      </c>
    </row>
    <row r="10" spans="1:10">
      <c r="A10" s="80" t="s">
        <v>14</v>
      </c>
      <c r="B10" s="80"/>
      <c r="C10" s="80"/>
      <c r="D10" s="80"/>
      <c r="E10" s="88" t="s">
        <v>163</v>
      </c>
      <c r="F10" s="80"/>
      <c r="G10" s="177" t="s">
        <v>22</v>
      </c>
      <c r="H10" s="176"/>
      <c r="I10" s="216" t="s">
        <v>6</v>
      </c>
      <c r="J10" s="80" t="s">
        <v>14</v>
      </c>
    </row>
    <row r="11" spans="1:10">
      <c r="B11" s="80"/>
      <c r="C11" s="80"/>
      <c r="D11" s="80"/>
      <c r="E11" s="80"/>
      <c r="F11" s="80"/>
      <c r="G11" s="80"/>
      <c r="H11" s="80"/>
      <c r="I11" s="195"/>
      <c r="J11" s="80"/>
    </row>
    <row r="12" spans="1:10">
      <c r="A12" s="80">
        <v>1</v>
      </c>
      <c r="B12" s="190" t="s">
        <v>70</v>
      </c>
      <c r="I12" s="195"/>
      <c r="J12" s="80">
        <f>A12</f>
        <v>1</v>
      </c>
    </row>
    <row r="13" spans="1:10">
      <c r="A13" s="80">
        <f>A12+1</f>
        <v>2</v>
      </c>
      <c r="B13" s="77" t="s">
        <v>182</v>
      </c>
      <c r="E13" s="80" t="s">
        <v>183</v>
      </c>
      <c r="G13" s="178">
        <v>4573220</v>
      </c>
      <c r="H13" s="176"/>
      <c r="I13" s="217"/>
      <c r="J13" s="80">
        <f>J12+1</f>
        <v>2</v>
      </c>
    </row>
    <row r="14" spans="1:10">
      <c r="A14" s="80">
        <f t="shared" ref="A14:A66" si="0">A13+1</f>
        <v>3</v>
      </c>
      <c r="B14" s="77" t="s">
        <v>184</v>
      </c>
      <c r="E14" s="80" t="s">
        <v>185</v>
      </c>
      <c r="G14" s="181">
        <v>0</v>
      </c>
      <c r="H14" s="176"/>
      <c r="I14" s="217"/>
      <c r="J14" s="80">
        <f t="shared" ref="J14:J66" si="1">J13+1</f>
        <v>3</v>
      </c>
    </row>
    <row r="15" spans="1:10">
      <c r="A15" s="80">
        <f t="shared" si="0"/>
        <v>4</v>
      </c>
      <c r="B15" s="77" t="s">
        <v>186</v>
      </c>
      <c r="E15" s="80" t="s">
        <v>187</v>
      </c>
      <c r="G15" s="181">
        <v>0</v>
      </c>
      <c r="H15" s="176"/>
      <c r="I15" s="217"/>
      <c r="J15" s="80">
        <f t="shared" si="1"/>
        <v>4</v>
      </c>
    </row>
    <row r="16" spans="1:10">
      <c r="A16" s="80">
        <f t="shared" si="0"/>
        <v>5</v>
      </c>
      <c r="B16" s="77" t="s">
        <v>188</v>
      </c>
      <c r="E16" s="80" t="s">
        <v>189</v>
      </c>
      <c r="G16" s="181">
        <v>0</v>
      </c>
      <c r="H16" s="176"/>
      <c r="I16" s="217"/>
      <c r="J16" s="80">
        <f t="shared" si="1"/>
        <v>5</v>
      </c>
    </row>
    <row r="17" spans="1:10">
      <c r="A17" s="80">
        <f t="shared" si="0"/>
        <v>6</v>
      </c>
      <c r="B17" s="77" t="s">
        <v>190</v>
      </c>
      <c r="E17" s="80" t="s">
        <v>191</v>
      </c>
      <c r="G17" s="181">
        <v>-11674.56719</v>
      </c>
      <c r="H17" s="176"/>
      <c r="I17" s="217"/>
      <c r="J17" s="80">
        <f t="shared" si="1"/>
        <v>6</v>
      </c>
    </row>
    <row r="18" spans="1:10">
      <c r="A18" s="80">
        <f t="shared" si="0"/>
        <v>7</v>
      </c>
      <c r="B18" s="77" t="s">
        <v>192</v>
      </c>
      <c r="G18" s="191">
        <f>SUM(G13:G17)</f>
        <v>4561545.4328100001</v>
      </c>
      <c r="H18" s="172"/>
      <c r="I18" s="195" t="s">
        <v>458</v>
      </c>
      <c r="J18" s="80">
        <f t="shared" si="1"/>
        <v>7</v>
      </c>
    </row>
    <row r="19" spans="1:10">
      <c r="A19" s="80">
        <f t="shared" si="0"/>
        <v>8</v>
      </c>
      <c r="I19" s="195"/>
      <c r="J19" s="80">
        <f t="shared" si="1"/>
        <v>8</v>
      </c>
    </row>
    <row r="20" spans="1:10">
      <c r="A20" s="80">
        <f t="shared" si="0"/>
        <v>9</v>
      </c>
      <c r="B20" s="190" t="s">
        <v>71</v>
      </c>
      <c r="G20" s="72"/>
      <c r="H20" s="72"/>
      <c r="I20" s="195"/>
      <c r="J20" s="80">
        <f t="shared" si="1"/>
        <v>9</v>
      </c>
    </row>
    <row r="21" spans="1:10">
      <c r="A21" s="80">
        <f t="shared" si="0"/>
        <v>10</v>
      </c>
      <c r="B21" s="77" t="s">
        <v>193</v>
      </c>
      <c r="E21" s="80" t="s">
        <v>194</v>
      </c>
      <c r="G21" s="178">
        <v>185808.92551000003</v>
      </c>
      <c r="H21" s="176"/>
      <c r="I21" s="217"/>
      <c r="J21" s="80">
        <f t="shared" si="1"/>
        <v>10</v>
      </c>
    </row>
    <row r="22" spans="1:10">
      <c r="A22" s="80">
        <f t="shared" si="0"/>
        <v>11</v>
      </c>
      <c r="B22" s="77" t="s">
        <v>195</v>
      </c>
      <c r="E22" s="80" t="s">
        <v>196</v>
      </c>
      <c r="G22" s="181">
        <v>3445.5419300000008</v>
      </c>
      <c r="H22" s="176"/>
      <c r="I22" s="217"/>
      <c r="J22" s="80">
        <f t="shared" si="1"/>
        <v>11</v>
      </c>
    </row>
    <row r="23" spans="1:10">
      <c r="A23" s="80">
        <f t="shared" si="0"/>
        <v>12</v>
      </c>
      <c r="B23" s="77" t="s">
        <v>197</v>
      </c>
      <c r="E23" s="80" t="s">
        <v>198</v>
      </c>
      <c r="G23" s="181">
        <v>3334.7596600000006</v>
      </c>
      <c r="H23" s="176"/>
      <c r="I23" s="217"/>
      <c r="J23" s="80">
        <f t="shared" si="1"/>
        <v>12</v>
      </c>
    </row>
    <row r="24" spans="1:10">
      <c r="A24" s="80">
        <f t="shared" si="0"/>
        <v>13</v>
      </c>
      <c r="B24" s="77" t="s">
        <v>199</v>
      </c>
      <c r="E24" s="80" t="s">
        <v>200</v>
      </c>
      <c r="G24" s="181">
        <v>0</v>
      </c>
      <c r="H24" s="176"/>
      <c r="I24" s="217"/>
      <c r="J24" s="80">
        <f t="shared" si="1"/>
        <v>13</v>
      </c>
    </row>
    <row r="25" spans="1:10">
      <c r="A25" s="80">
        <f t="shared" si="0"/>
        <v>14</v>
      </c>
      <c r="B25" s="77" t="s">
        <v>201</v>
      </c>
      <c r="E25" s="80" t="s">
        <v>202</v>
      </c>
      <c r="G25" s="181">
        <v>0</v>
      </c>
      <c r="H25" s="176"/>
      <c r="I25" s="217"/>
      <c r="J25" s="80">
        <f t="shared" si="1"/>
        <v>14</v>
      </c>
    </row>
    <row r="26" spans="1:10">
      <c r="A26" s="80">
        <f t="shared" si="0"/>
        <v>15</v>
      </c>
      <c r="B26" s="77" t="s">
        <v>203</v>
      </c>
      <c r="G26" s="218">
        <f>SUM(G21:G25)</f>
        <v>192589.22710000005</v>
      </c>
      <c r="H26" s="182"/>
      <c r="I26" s="195" t="s">
        <v>459</v>
      </c>
      <c r="J26" s="80">
        <f t="shared" si="1"/>
        <v>15</v>
      </c>
    </row>
    <row r="27" spans="1:10">
      <c r="A27" s="80">
        <f t="shared" si="0"/>
        <v>16</v>
      </c>
      <c r="I27" s="195"/>
      <c r="J27" s="80">
        <f t="shared" si="1"/>
        <v>16</v>
      </c>
    </row>
    <row r="28" spans="1:10" ht="16" thickBot="1">
      <c r="A28" s="80">
        <f t="shared" si="0"/>
        <v>17</v>
      </c>
      <c r="B28" s="190" t="s">
        <v>72</v>
      </c>
      <c r="G28" s="219">
        <f>G26/G18</f>
        <v>4.2220170759400148E-2</v>
      </c>
      <c r="H28" s="220"/>
      <c r="I28" s="195" t="s">
        <v>460</v>
      </c>
      <c r="J28" s="80">
        <f t="shared" si="1"/>
        <v>17</v>
      </c>
    </row>
    <row r="29" spans="1:10" ht="16" thickTop="1">
      <c r="A29" s="80">
        <f t="shared" si="0"/>
        <v>18</v>
      </c>
      <c r="I29" s="195"/>
      <c r="J29" s="80">
        <f t="shared" si="1"/>
        <v>18</v>
      </c>
    </row>
    <row r="30" spans="1:10">
      <c r="A30" s="80">
        <f t="shared" si="0"/>
        <v>19</v>
      </c>
      <c r="B30" s="190" t="s">
        <v>73</v>
      </c>
      <c r="I30" s="195"/>
      <c r="J30" s="80">
        <f t="shared" si="1"/>
        <v>19</v>
      </c>
    </row>
    <row r="31" spans="1:10">
      <c r="A31" s="80">
        <f t="shared" si="0"/>
        <v>20</v>
      </c>
      <c r="B31" s="77" t="s">
        <v>204</v>
      </c>
      <c r="E31" s="80" t="s">
        <v>205</v>
      </c>
      <c r="G31" s="178">
        <v>0</v>
      </c>
      <c r="H31" s="176"/>
      <c r="I31" s="217"/>
      <c r="J31" s="80">
        <f t="shared" si="1"/>
        <v>20</v>
      </c>
    </row>
    <row r="32" spans="1:10">
      <c r="A32" s="80">
        <f t="shared" si="0"/>
        <v>21</v>
      </c>
      <c r="B32" s="77" t="s">
        <v>206</v>
      </c>
      <c r="E32" s="80" t="s">
        <v>207</v>
      </c>
      <c r="G32" s="221">
        <v>0</v>
      </c>
      <c r="H32" s="176"/>
      <c r="I32" s="217"/>
      <c r="J32" s="80">
        <f t="shared" si="1"/>
        <v>21</v>
      </c>
    </row>
    <row r="33" spans="1:12" ht="16" thickBot="1">
      <c r="A33" s="80">
        <f t="shared" si="0"/>
        <v>22</v>
      </c>
      <c r="B33" s="77" t="s">
        <v>208</v>
      </c>
      <c r="G33" s="219">
        <f>IFERROR((G32/G31),0)</f>
        <v>0</v>
      </c>
      <c r="H33" s="220"/>
      <c r="I33" s="195" t="s">
        <v>461</v>
      </c>
      <c r="J33" s="80">
        <f t="shared" si="1"/>
        <v>22</v>
      </c>
    </row>
    <row r="34" spans="1:12" ht="16" thickTop="1">
      <c r="A34" s="80">
        <f t="shared" si="0"/>
        <v>23</v>
      </c>
      <c r="I34" s="195"/>
      <c r="J34" s="80">
        <f t="shared" si="1"/>
        <v>23</v>
      </c>
    </row>
    <row r="35" spans="1:12">
      <c r="A35" s="80">
        <f t="shared" si="0"/>
        <v>24</v>
      </c>
      <c r="B35" s="190" t="s">
        <v>74</v>
      </c>
      <c r="I35" s="195"/>
      <c r="J35" s="80">
        <f t="shared" si="1"/>
        <v>24</v>
      </c>
    </row>
    <row r="36" spans="1:12">
      <c r="A36" s="80">
        <f t="shared" si="0"/>
        <v>25</v>
      </c>
      <c r="B36" s="77" t="s">
        <v>209</v>
      </c>
      <c r="E36" s="80" t="s">
        <v>210</v>
      </c>
      <c r="G36" s="178">
        <v>5596415.2139900001</v>
      </c>
      <c r="H36" s="176"/>
      <c r="I36" s="217"/>
      <c r="J36" s="80">
        <f t="shared" si="1"/>
        <v>25</v>
      </c>
      <c r="K36" s="171"/>
      <c r="L36" s="339"/>
    </row>
    <row r="37" spans="1:12">
      <c r="A37" s="80">
        <f t="shared" si="0"/>
        <v>26</v>
      </c>
      <c r="B37" s="77" t="s">
        <v>211</v>
      </c>
      <c r="E37" s="80" t="s">
        <v>205</v>
      </c>
      <c r="G37" s="222">
        <f>-G31</f>
        <v>0</v>
      </c>
      <c r="H37" s="222"/>
      <c r="I37" s="195" t="s">
        <v>462</v>
      </c>
      <c r="J37" s="80">
        <f t="shared" si="1"/>
        <v>26</v>
      </c>
    </row>
    <row r="38" spans="1:12">
      <c r="A38" s="80">
        <f t="shared" si="0"/>
        <v>27</v>
      </c>
      <c r="B38" s="77" t="s">
        <v>212</v>
      </c>
      <c r="E38" s="80" t="s">
        <v>213</v>
      </c>
      <c r="G38" s="181">
        <v>0</v>
      </c>
      <c r="H38" s="176"/>
      <c r="I38" s="217"/>
      <c r="J38" s="80">
        <f t="shared" si="1"/>
        <v>27</v>
      </c>
    </row>
    <row r="39" spans="1:12">
      <c r="A39" s="80">
        <f t="shared" si="0"/>
        <v>28</v>
      </c>
      <c r="B39" s="77" t="s">
        <v>214</v>
      </c>
      <c r="E39" s="80" t="s">
        <v>215</v>
      </c>
      <c r="G39" s="181">
        <v>8217.2675099999997</v>
      </c>
      <c r="H39" s="176"/>
      <c r="I39" s="217"/>
      <c r="J39" s="80">
        <f t="shared" si="1"/>
        <v>28</v>
      </c>
    </row>
    <row r="40" spans="1:12" ht="16" thickBot="1">
      <c r="A40" s="80">
        <f t="shared" si="0"/>
        <v>29</v>
      </c>
      <c r="B40" s="77" t="s">
        <v>216</v>
      </c>
      <c r="G40" s="223">
        <f>SUM(G36:G39)</f>
        <v>5604632.4814999998</v>
      </c>
      <c r="H40" s="224"/>
      <c r="I40" s="195" t="s">
        <v>463</v>
      </c>
      <c r="J40" s="80">
        <f t="shared" si="1"/>
        <v>29</v>
      </c>
    </row>
    <row r="41" spans="1:12" ht="16.5" thickTop="1" thickBot="1">
      <c r="A41" s="225">
        <f t="shared" si="0"/>
        <v>30</v>
      </c>
      <c r="B41" s="85"/>
      <c r="C41" s="85"/>
      <c r="D41" s="85"/>
      <c r="E41" s="85"/>
      <c r="F41" s="85"/>
      <c r="G41" s="85"/>
      <c r="H41" s="85"/>
      <c r="I41" s="226"/>
      <c r="J41" s="225">
        <f t="shared" si="1"/>
        <v>30</v>
      </c>
    </row>
    <row r="42" spans="1:12">
      <c r="A42" s="80">
        <f>A41+1</f>
        <v>31</v>
      </c>
      <c r="I42" s="195"/>
      <c r="J42" s="80">
        <f>J41+1</f>
        <v>31</v>
      </c>
    </row>
    <row r="43" spans="1:12" ht="19" thickBot="1">
      <c r="A43" s="80">
        <f>A42+1</f>
        <v>32</v>
      </c>
      <c r="B43" s="190" t="s">
        <v>353</v>
      </c>
      <c r="G43" s="227">
        <v>0.112</v>
      </c>
      <c r="H43" s="176"/>
      <c r="I43" s="195" t="s">
        <v>217</v>
      </c>
      <c r="J43" s="80">
        <f>J42+1</f>
        <v>32</v>
      </c>
    </row>
    <row r="44" spans="1:12" ht="16" thickTop="1">
      <c r="A44" s="80">
        <f t="shared" si="0"/>
        <v>33</v>
      </c>
      <c r="C44" s="184" t="s">
        <v>3</v>
      </c>
      <c r="D44" s="184" t="s">
        <v>4</v>
      </c>
      <c r="E44" s="184" t="s">
        <v>67</v>
      </c>
      <c r="F44" s="184"/>
      <c r="G44" s="184" t="s">
        <v>75</v>
      </c>
      <c r="H44" s="184"/>
      <c r="I44" s="195"/>
      <c r="J44" s="80">
        <f t="shared" si="1"/>
        <v>33</v>
      </c>
    </row>
    <row r="45" spans="1:12">
      <c r="A45" s="80">
        <f t="shared" si="0"/>
        <v>34</v>
      </c>
      <c r="D45" s="80" t="s">
        <v>76</v>
      </c>
      <c r="E45" s="80" t="s">
        <v>95</v>
      </c>
      <c r="F45" s="80"/>
      <c r="G45" s="80" t="s">
        <v>77</v>
      </c>
      <c r="H45" s="80"/>
      <c r="I45" s="195"/>
      <c r="J45" s="80">
        <f t="shared" si="1"/>
        <v>34</v>
      </c>
    </row>
    <row r="46" spans="1:12" ht="18">
      <c r="A46" s="80">
        <f t="shared" si="0"/>
        <v>35</v>
      </c>
      <c r="B46" s="190" t="s">
        <v>78</v>
      </c>
      <c r="C46" s="88" t="s">
        <v>241</v>
      </c>
      <c r="D46" s="88" t="s">
        <v>79</v>
      </c>
      <c r="E46" s="88" t="s">
        <v>96</v>
      </c>
      <c r="F46" s="88"/>
      <c r="G46" s="88" t="s">
        <v>80</v>
      </c>
      <c r="H46" s="80"/>
      <c r="I46" s="195"/>
      <c r="J46" s="80">
        <f t="shared" si="1"/>
        <v>35</v>
      </c>
    </row>
    <row r="47" spans="1:12">
      <c r="A47" s="80">
        <f t="shared" si="0"/>
        <v>36</v>
      </c>
      <c r="I47" s="195"/>
      <c r="J47" s="80">
        <f t="shared" si="1"/>
        <v>36</v>
      </c>
    </row>
    <row r="48" spans="1:12">
      <c r="A48" s="80">
        <f t="shared" si="0"/>
        <v>37</v>
      </c>
      <c r="B48" s="77" t="s">
        <v>81</v>
      </c>
      <c r="C48" s="207">
        <f>G18</f>
        <v>4561545.4328100001</v>
      </c>
      <c r="D48" s="228">
        <f>C48/C$51</f>
        <v>0.44869817066541096</v>
      </c>
      <c r="E48" s="229">
        <f>G28</f>
        <v>4.2220170759400148E-2</v>
      </c>
      <c r="G48" s="230">
        <f>D48*E48</f>
        <v>1.8944113384924122E-2</v>
      </c>
      <c r="H48" s="230"/>
      <c r="I48" s="195" t="s">
        <v>464</v>
      </c>
      <c r="J48" s="80">
        <f t="shared" si="1"/>
        <v>37</v>
      </c>
    </row>
    <row r="49" spans="1:10">
      <c r="A49" s="80">
        <f t="shared" si="0"/>
        <v>38</v>
      </c>
      <c r="B49" s="77" t="s">
        <v>82</v>
      </c>
      <c r="C49" s="231">
        <f>G31</f>
        <v>0</v>
      </c>
      <c r="D49" s="228">
        <f>C49/C$51</f>
        <v>0</v>
      </c>
      <c r="E49" s="229">
        <f>G33</f>
        <v>0</v>
      </c>
      <c r="G49" s="230">
        <f>D49*E49</f>
        <v>0</v>
      </c>
      <c r="H49" s="230"/>
      <c r="I49" s="195" t="s">
        <v>465</v>
      </c>
      <c r="J49" s="80">
        <f t="shared" si="1"/>
        <v>38</v>
      </c>
    </row>
    <row r="50" spans="1:10">
      <c r="A50" s="80">
        <f t="shared" si="0"/>
        <v>39</v>
      </c>
      <c r="B50" s="77" t="s">
        <v>83</v>
      </c>
      <c r="C50" s="231">
        <f>G40</f>
        <v>5604632.4814999998</v>
      </c>
      <c r="D50" s="232">
        <f>C50/C$51</f>
        <v>0.55130182933458893</v>
      </c>
      <c r="E50" s="233">
        <f>G43</f>
        <v>0.112</v>
      </c>
      <c r="G50" s="234">
        <f>D50*E50</f>
        <v>6.1745804885473959E-2</v>
      </c>
      <c r="H50" s="220"/>
      <c r="I50" s="195" t="s">
        <v>466</v>
      </c>
      <c r="J50" s="80">
        <f t="shared" si="1"/>
        <v>39</v>
      </c>
    </row>
    <row r="51" spans="1:10" ht="16" thickBot="1">
      <c r="A51" s="80">
        <f t="shared" si="0"/>
        <v>40</v>
      </c>
      <c r="B51" s="77" t="s">
        <v>218</v>
      </c>
      <c r="C51" s="235">
        <f>SUM(C48:C50)</f>
        <v>10166177.914310001</v>
      </c>
      <c r="D51" s="236">
        <f>SUM(D48:D50)</f>
        <v>0.99999999999999989</v>
      </c>
      <c r="G51" s="219">
        <f>SUM(G48:G50)</f>
        <v>8.0689918270398078E-2</v>
      </c>
      <c r="H51" s="220"/>
      <c r="I51" s="195" t="s">
        <v>467</v>
      </c>
      <c r="J51" s="80">
        <f t="shared" si="1"/>
        <v>40</v>
      </c>
    </row>
    <row r="52" spans="1:10" ht="16" thickTop="1">
      <c r="A52" s="80">
        <f t="shared" si="0"/>
        <v>41</v>
      </c>
      <c r="I52" s="195"/>
      <c r="J52" s="80">
        <f t="shared" si="1"/>
        <v>41</v>
      </c>
    </row>
    <row r="53" spans="1:10" ht="16" thickBot="1">
      <c r="A53" s="80">
        <f t="shared" si="0"/>
        <v>42</v>
      </c>
      <c r="B53" s="190" t="s">
        <v>97</v>
      </c>
      <c r="G53" s="219">
        <f>G49+G50</f>
        <v>6.1745804885473959E-2</v>
      </c>
      <c r="H53" s="220"/>
      <c r="I53" s="195" t="s">
        <v>468</v>
      </c>
      <c r="J53" s="80">
        <f t="shared" si="1"/>
        <v>42</v>
      </c>
    </row>
    <row r="54" spans="1:10" ht="16.5" thickTop="1" thickBot="1">
      <c r="A54" s="225">
        <f t="shared" si="0"/>
        <v>43</v>
      </c>
      <c r="B54" s="411"/>
      <c r="C54" s="85"/>
      <c r="D54" s="85"/>
      <c r="E54" s="85"/>
      <c r="F54" s="85"/>
      <c r="G54" s="412"/>
      <c r="H54" s="412"/>
      <c r="I54" s="226"/>
      <c r="J54" s="225">
        <f t="shared" si="1"/>
        <v>43</v>
      </c>
    </row>
    <row r="55" spans="1:10">
      <c r="A55" s="80">
        <f t="shared" si="0"/>
        <v>44</v>
      </c>
      <c r="B55" s="190"/>
      <c r="G55" s="233"/>
      <c r="H55" s="233"/>
      <c r="I55" s="195"/>
      <c r="J55" s="80">
        <f t="shared" si="1"/>
        <v>44</v>
      </c>
    </row>
    <row r="56" spans="1:10" ht="16" thickBot="1">
      <c r="A56" s="80">
        <f t="shared" si="0"/>
        <v>45</v>
      </c>
      <c r="B56" s="190" t="s">
        <v>361</v>
      </c>
      <c r="G56" s="424">
        <v>0</v>
      </c>
      <c r="H56" s="233"/>
      <c r="I56" s="195" t="s">
        <v>24</v>
      </c>
      <c r="J56" s="80">
        <f t="shared" si="1"/>
        <v>45</v>
      </c>
    </row>
    <row r="57" spans="1:10" ht="16" thickTop="1">
      <c r="A57" s="80">
        <f t="shared" si="0"/>
        <v>46</v>
      </c>
      <c r="C57" s="184" t="s">
        <v>3</v>
      </c>
      <c r="D57" s="184" t="s">
        <v>4</v>
      </c>
      <c r="E57" s="184" t="s">
        <v>67</v>
      </c>
      <c r="F57" s="184"/>
      <c r="G57" s="184" t="s">
        <v>75</v>
      </c>
      <c r="H57" s="233"/>
      <c r="I57" s="195"/>
      <c r="J57" s="80">
        <f t="shared" si="1"/>
        <v>46</v>
      </c>
    </row>
    <row r="58" spans="1:10">
      <c r="A58" s="80">
        <f t="shared" si="0"/>
        <v>47</v>
      </c>
      <c r="D58" s="80" t="s">
        <v>76</v>
      </c>
      <c r="E58" s="80" t="s">
        <v>95</v>
      </c>
      <c r="F58" s="80"/>
      <c r="G58" s="80" t="s">
        <v>77</v>
      </c>
      <c r="H58" s="233"/>
      <c r="I58" s="195"/>
      <c r="J58" s="80">
        <f t="shared" si="1"/>
        <v>47</v>
      </c>
    </row>
    <row r="59" spans="1:10" ht="18">
      <c r="A59" s="80">
        <f t="shared" si="0"/>
        <v>48</v>
      </c>
      <c r="B59" s="190" t="s">
        <v>351</v>
      </c>
      <c r="C59" s="394" t="s">
        <v>241</v>
      </c>
      <c r="D59" s="394" t="s">
        <v>79</v>
      </c>
      <c r="E59" s="394" t="s">
        <v>96</v>
      </c>
      <c r="F59" s="394"/>
      <c r="G59" s="394" t="s">
        <v>80</v>
      </c>
      <c r="H59" s="233"/>
      <c r="I59" s="195"/>
      <c r="J59" s="80">
        <f t="shared" si="1"/>
        <v>48</v>
      </c>
    </row>
    <row r="60" spans="1:10">
      <c r="A60" s="80">
        <f t="shared" si="0"/>
        <v>49</v>
      </c>
      <c r="G60" s="233"/>
      <c r="H60" s="233"/>
      <c r="I60" s="195"/>
      <c r="J60" s="80">
        <f t="shared" si="1"/>
        <v>49</v>
      </c>
    </row>
    <row r="61" spans="1:10">
      <c r="A61" s="80">
        <f t="shared" si="0"/>
        <v>50</v>
      </c>
      <c r="B61" s="77" t="s">
        <v>81</v>
      </c>
      <c r="C61" s="425">
        <v>0</v>
      </c>
      <c r="D61" s="427">
        <v>0</v>
      </c>
      <c r="E61" s="429">
        <v>0</v>
      </c>
      <c r="G61" s="230">
        <f>D61*E61</f>
        <v>0</v>
      </c>
      <c r="H61" s="233"/>
      <c r="I61" s="195" t="s">
        <v>24</v>
      </c>
      <c r="J61" s="80">
        <f t="shared" si="1"/>
        <v>50</v>
      </c>
    </row>
    <row r="62" spans="1:10">
      <c r="A62" s="80">
        <f t="shared" si="0"/>
        <v>51</v>
      </c>
      <c r="B62" s="77" t="s">
        <v>82</v>
      </c>
      <c r="C62" s="426">
        <v>0</v>
      </c>
      <c r="D62" s="427">
        <v>0</v>
      </c>
      <c r="E62" s="429">
        <v>0</v>
      </c>
      <c r="G62" s="230">
        <f>D62*E62</f>
        <v>0</v>
      </c>
      <c r="H62" s="233"/>
      <c r="I62" s="195" t="s">
        <v>24</v>
      </c>
      <c r="J62" s="80">
        <f t="shared" si="1"/>
        <v>51</v>
      </c>
    </row>
    <row r="63" spans="1:10">
      <c r="A63" s="80">
        <f t="shared" si="0"/>
        <v>52</v>
      </c>
      <c r="B63" s="77" t="s">
        <v>83</v>
      </c>
      <c r="C63" s="426">
        <v>0</v>
      </c>
      <c r="D63" s="428">
        <v>0</v>
      </c>
      <c r="E63" s="430">
        <v>0</v>
      </c>
      <c r="G63" s="414">
        <f>D63*E63</f>
        <v>0</v>
      </c>
      <c r="H63" s="233"/>
      <c r="I63" s="195" t="s">
        <v>24</v>
      </c>
      <c r="J63" s="80">
        <f t="shared" si="1"/>
        <v>52</v>
      </c>
    </row>
    <row r="64" spans="1:10" ht="16" thickBot="1">
      <c r="A64" s="80">
        <f t="shared" si="0"/>
        <v>53</v>
      </c>
      <c r="B64" s="77" t="s">
        <v>218</v>
      </c>
      <c r="C64" s="413">
        <f>SUM(C61:C63)</f>
        <v>0</v>
      </c>
      <c r="D64" s="219">
        <f>SUM(D61:D63)</f>
        <v>0</v>
      </c>
      <c r="G64" s="219">
        <f>SUM(G61:G63)</f>
        <v>0</v>
      </c>
      <c r="H64" s="233"/>
      <c r="I64" s="195" t="s">
        <v>469</v>
      </c>
      <c r="J64" s="80">
        <f t="shared" si="1"/>
        <v>53</v>
      </c>
    </row>
    <row r="65" spans="1:10" ht="16" thickTop="1">
      <c r="A65" s="80">
        <f t="shared" si="0"/>
        <v>54</v>
      </c>
      <c r="H65" s="233"/>
      <c r="I65" s="195"/>
      <c r="J65" s="80">
        <f t="shared" si="1"/>
        <v>54</v>
      </c>
    </row>
    <row r="66" spans="1:10" ht="16" thickBot="1">
      <c r="A66" s="80">
        <f t="shared" si="0"/>
        <v>55</v>
      </c>
      <c r="B66" s="190" t="s">
        <v>352</v>
      </c>
      <c r="G66" s="219">
        <f>G62+G63</f>
        <v>0</v>
      </c>
      <c r="H66" s="233"/>
      <c r="I66" s="195" t="s">
        <v>470</v>
      </c>
      <c r="J66" s="80">
        <f t="shared" si="1"/>
        <v>55</v>
      </c>
    </row>
    <row r="67" spans="1:10" ht="16" thickTop="1">
      <c r="B67" s="190"/>
      <c r="G67" s="233"/>
      <c r="H67" s="233"/>
      <c r="I67" s="195"/>
      <c r="J67" s="80"/>
    </row>
    <row r="68" spans="1:10">
      <c r="B68" s="190"/>
      <c r="G68" s="233"/>
      <c r="H68" s="233"/>
      <c r="I68" s="195"/>
      <c r="J68" s="80"/>
    </row>
    <row r="69" spans="1:10" ht="18">
      <c r="A69" s="213">
        <v>1</v>
      </c>
      <c r="B69" s="1" t="s">
        <v>98</v>
      </c>
      <c r="G69" s="180"/>
      <c r="H69" s="180"/>
      <c r="J69" s="80" t="s">
        <v>7</v>
      </c>
    </row>
    <row r="70" spans="1:10" ht="18">
      <c r="A70" s="213">
        <v>2</v>
      </c>
      <c r="B70" s="1" t="s">
        <v>362</v>
      </c>
      <c r="G70" s="180"/>
      <c r="H70" s="180"/>
      <c r="J70" s="80"/>
    </row>
    <row r="71" spans="1:10" ht="18">
      <c r="A71" s="213"/>
      <c r="B71" s="1"/>
      <c r="D71" s="80"/>
      <c r="G71" s="180"/>
      <c r="H71" s="180"/>
      <c r="J71" s="80"/>
    </row>
    <row r="72" spans="1:10" ht="18">
      <c r="A72" s="213"/>
      <c r="B72" s="1"/>
      <c r="D72" s="80"/>
      <c r="G72" s="180"/>
      <c r="H72" s="180"/>
      <c r="J72" s="80"/>
    </row>
    <row r="73" spans="1:10">
      <c r="B73" s="722" t="s">
        <v>0</v>
      </c>
      <c r="C73" s="722"/>
      <c r="D73" s="722"/>
      <c r="E73" s="722"/>
      <c r="F73" s="722"/>
      <c r="G73" s="722"/>
      <c r="H73" s="722"/>
      <c r="I73" s="722"/>
      <c r="J73" s="80"/>
    </row>
    <row r="74" spans="1:10">
      <c r="B74" s="722" t="s">
        <v>68</v>
      </c>
      <c r="C74" s="722"/>
      <c r="D74" s="722"/>
      <c r="E74" s="722"/>
      <c r="F74" s="722"/>
      <c r="G74" s="722"/>
      <c r="H74" s="722"/>
      <c r="I74" s="722"/>
      <c r="J74" s="80"/>
    </row>
    <row r="75" spans="1:10">
      <c r="B75" s="722" t="s">
        <v>69</v>
      </c>
      <c r="C75" s="722"/>
      <c r="D75" s="722"/>
      <c r="E75" s="722"/>
      <c r="F75" s="722"/>
      <c r="G75" s="722"/>
      <c r="H75" s="722"/>
      <c r="I75" s="722"/>
      <c r="J75" s="80"/>
    </row>
    <row r="76" spans="1:10">
      <c r="B76" s="723" t="str">
        <f>B6</f>
        <v>Base Period &amp; True-Up Period 12 - Months Ending December 31, 2017</v>
      </c>
      <c r="C76" s="723"/>
      <c r="D76" s="723"/>
      <c r="E76" s="723"/>
      <c r="F76" s="723"/>
      <c r="G76" s="723"/>
      <c r="H76" s="723"/>
      <c r="I76" s="723"/>
      <c r="J76" s="80"/>
    </row>
    <row r="77" spans="1:10">
      <c r="B77" s="724" t="s">
        <v>1</v>
      </c>
      <c r="C77" s="725"/>
      <c r="D77" s="725"/>
      <c r="E77" s="725"/>
      <c r="F77" s="725"/>
      <c r="G77" s="725"/>
      <c r="H77" s="725"/>
      <c r="I77" s="725"/>
      <c r="J77" s="80"/>
    </row>
    <row r="78" spans="1:10">
      <c r="B78" s="80"/>
      <c r="C78" s="80"/>
      <c r="D78" s="80"/>
      <c r="E78" s="80"/>
      <c r="F78" s="80"/>
      <c r="G78" s="80"/>
      <c r="H78" s="80"/>
      <c r="I78" s="195"/>
      <c r="J78" s="80"/>
    </row>
    <row r="79" spans="1:10">
      <c r="A79" s="80" t="s">
        <v>2</v>
      </c>
      <c r="B79" s="176"/>
      <c r="C79" s="176"/>
      <c r="D79" s="176"/>
      <c r="E79" s="176"/>
      <c r="F79" s="176"/>
      <c r="G79" s="176"/>
      <c r="H79" s="176"/>
      <c r="I79" s="195"/>
      <c r="J79" s="80" t="s">
        <v>2</v>
      </c>
    </row>
    <row r="80" spans="1:10">
      <c r="A80" s="80" t="s">
        <v>14</v>
      </c>
      <c r="B80" s="80"/>
      <c r="C80" s="80"/>
      <c r="D80" s="80"/>
      <c r="E80" s="80"/>
      <c r="F80" s="80"/>
      <c r="G80" s="88" t="s">
        <v>22</v>
      </c>
      <c r="H80" s="176"/>
      <c r="I80" s="216" t="s">
        <v>6</v>
      </c>
      <c r="J80" s="80" t="s">
        <v>14</v>
      </c>
    </row>
    <row r="81" spans="1:13">
      <c r="G81" s="80"/>
      <c r="H81" s="80"/>
      <c r="I81" s="195"/>
      <c r="J81" s="80"/>
    </row>
    <row r="82" spans="1:13" ht="17.5">
      <c r="A82" s="80">
        <v>1</v>
      </c>
      <c r="B82" s="190" t="s">
        <v>84</v>
      </c>
      <c r="E82" s="176"/>
      <c r="F82" s="176"/>
      <c r="G82" s="179"/>
      <c r="H82" s="179"/>
      <c r="I82" s="195"/>
      <c r="J82" s="80">
        <v>1</v>
      </c>
    </row>
    <row r="83" spans="1:13">
      <c r="A83" s="80">
        <f>A82+1</f>
        <v>2</v>
      </c>
      <c r="B83" s="237"/>
      <c r="E83" s="176"/>
      <c r="F83" s="176"/>
      <c r="G83" s="179"/>
      <c r="H83" s="179"/>
      <c r="I83" s="195"/>
      <c r="J83" s="80">
        <f>J82+1</f>
        <v>2</v>
      </c>
    </row>
    <row r="84" spans="1:13">
      <c r="A84" s="80">
        <f>A83+1</f>
        <v>3</v>
      </c>
      <c r="B84" s="190" t="s">
        <v>85</v>
      </c>
      <c r="E84" s="176"/>
      <c r="F84" s="176"/>
      <c r="G84" s="179"/>
      <c r="H84" s="179"/>
      <c r="I84" s="195"/>
      <c r="J84" s="80">
        <f>J83+1</f>
        <v>3</v>
      </c>
    </row>
    <row r="85" spans="1:13">
      <c r="A85" s="80">
        <f>A84+1</f>
        <v>4</v>
      </c>
      <c r="B85" s="176"/>
      <c r="C85" s="176"/>
      <c r="D85" s="176"/>
      <c r="E85" s="176"/>
      <c r="F85" s="176"/>
      <c r="G85" s="179"/>
      <c r="H85" s="179"/>
      <c r="I85" s="195"/>
      <c r="J85" s="80">
        <f>J84+1</f>
        <v>4</v>
      </c>
    </row>
    <row r="86" spans="1:13">
      <c r="A86" s="80">
        <f t="shared" ref="A86:A112" si="2">A85+1</f>
        <v>5</v>
      </c>
      <c r="B86" s="185" t="s">
        <v>86</v>
      </c>
      <c r="C86" s="176"/>
      <c r="D86" s="176"/>
      <c r="E86" s="176"/>
      <c r="F86" s="176"/>
      <c r="G86" s="179"/>
      <c r="H86" s="179"/>
      <c r="I86" s="238"/>
      <c r="J86" s="80">
        <f t="shared" ref="J86:J112" si="3">J85+1</f>
        <v>5</v>
      </c>
    </row>
    <row r="87" spans="1:13">
      <c r="A87" s="80">
        <f t="shared" si="2"/>
        <v>6</v>
      </c>
      <c r="B87" s="77" t="s">
        <v>87</v>
      </c>
      <c r="D87" s="176"/>
      <c r="E87" s="176"/>
      <c r="F87" s="176"/>
      <c r="G87" s="239">
        <f>G53</f>
        <v>6.1745804885473959E-2</v>
      </c>
      <c r="H87" s="176"/>
      <c r="I87" s="195" t="s">
        <v>471</v>
      </c>
      <c r="J87" s="80">
        <f t="shared" si="3"/>
        <v>6</v>
      </c>
      <c r="L87" s="80"/>
    </row>
    <row r="88" spans="1:13">
      <c r="A88" s="80">
        <f t="shared" si="2"/>
        <v>7</v>
      </c>
      <c r="B88" s="77" t="s">
        <v>219</v>
      </c>
      <c r="D88" s="176"/>
      <c r="E88" s="176"/>
      <c r="F88" s="176"/>
      <c r="G88" s="240">
        <v>264.76299999999998</v>
      </c>
      <c r="H88" s="176"/>
      <c r="I88" s="195" t="s">
        <v>472</v>
      </c>
      <c r="J88" s="80">
        <f t="shared" si="3"/>
        <v>7</v>
      </c>
      <c r="L88" s="80"/>
    </row>
    <row r="89" spans="1:13" ht="18">
      <c r="A89" s="80">
        <f t="shared" si="2"/>
        <v>8</v>
      </c>
      <c r="B89" s="77" t="s">
        <v>226</v>
      </c>
      <c r="D89" s="176"/>
      <c r="E89" s="176"/>
      <c r="F89" s="176"/>
      <c r="G89" s="241">
        <v>5524.3721700000006</v>
      </c>
      <c r="H89" s="176"/>
      <c r="I89" s="215" t="s">
        <v>473</v>
      </c>
      <c r="J89" s="80">
        <f t="shared" si="3"/>
        <v>8</v>
      </c>
      <c r="L89" s="176"/>
    </row>
    <row r="90" spans="1:13">
      <c r="A90" s="80">
        <f t="shared" si="2"/>
        <v>9</v>
      </c>
      <c r="B90" s="77" t="s">
        <v>88</v>
      </c>
      <c r="D90" s="176"/>
      <c r="E90" s="242"/>
      <c r="F90" s="176"/>
      <c r="G90" s="560">
        <v>3598165.9157772716</v>
      </c>
      <c r="H90" s="479" t="s">
        <v>393</v>
      </c>
      <c r="I90" s="215" t="s">
        <v>581</v>
      </c>
      <c r="J90" s="80">
        <f t="shared" si="3"/>
        <v>9</v>
      </c>
    </row>
    <row r="91" spans="1:13">
      <c r="A91" s="80">
        <f t="shared" si="2"/>
        <v>10</v>
      </c>
      <c r="B91" s="77" t="s">
        <v>220</v>
      </c>
      <c r="D91" s="243"/>
      <c r="E91" s="176"/>
      <c r="F91" s="176"/>
      <c r="G91" s="337">
        <v>0.21</v>
      </c>
      <c r="H91" s="176"/>
      <c r="I91" s="195" t="s">
        <v>89</v>
      </c>
      <c r="J91" s="80">
        <f t="shared" si="3"/>
        <v>10</v>
      </c>
      <c r="M91" s="245"/>
    </row>
    <row r="92" spans="1:13">
      <c r="A92" s="80">
        <f t="shared" si="2"/>
        <v>11</v>
      </c>
      <c r="G92" s="80"/>
      <c r="H92" s="80"/>
      <c r="J92" s="80">
        <f t="shared" si="3"/>
        <v>11</v>
      </c>
    </row>
    <row r="93" spans="1:13">
      <c r="A93" s="80">
        <f t="shared" si="2"/>
        <v>12</v>
      </c>
      <c r="B93" s="77" t="s">
        <v>221</v>
      </c>
      <c r="D93" s="176"/>
      <c r="E93" s="176"/>
      <c r="F93" s="176"/>
      <c r="G93" s="246">
        <f>(((G87)+(G89/G90))*G91-(G88/G90))/(1-G91)</f>
        <v>1.6728424766627913E-2</v>
      </c>
      <c r="H93" s="246"/>
      <c r="I93" s="195" t="s">
        <v>99</v>
      </c>
      <c r="J93" s="80">
        <f t="shared" si="3"/>
        <v>12</v>
      </c>
      <c r="M93" s="247"/>
    </row>
    <row r="94" spans="1:13">
      <c r="A94" s="80">
        <f t="shared" si="2"/>
        <v>13</v>
      </c>
      <c r="B94" s="248" t="s">
        <v>222</v>
      </c>
      <c r="G94" s="80"/>
      <c r="H94" s="80"/>
      <c r="J94" s="80">
        <f t="shared" si="3"/>
        <v>13</v>
      </c>
    </row>
    <row r="95" spans="1:13">
      <c r="A95" s="80">
        <f t="shared" si="2"/>
        <v>14</v>
      </c>
      <c r="G95" s="80"/>
      <c r="H95" s="80"/>
      <c r="J95" s="80">
        <f t="shared" si="3"/>
        <v>14</v>
      </c>
    </row>
    <row r="96" spans="1:13">
      <c r="A96" s="80">
        <f t="shared" si="2"/>
        <v>15</v>
      </c>
      <c r="B96" s="190" t="s">
        <v>90</v>
      </c>
      <c r="C96" s="176"/>
      <c r="D96" s="176"/>
      <c r="E96" s="176"/>
      <c r="F96" s="176"/>
      <c r="G96" s="249"/>
      <c r="H96" s="249"/>
      <c r="I96" s="250"/>
      <c r="J96" s="80">
        <f t="shared" si="3"/>
        <v>15</v>
      </c>
      <c r="L96" s="251"/>
    </row>
    <row r="97" spans="1:13">
      <c r="A97" s="80">
        <f t="shared" si="2"/>
        <v>16</v>
      </c>
      <c r="B97" s="198"/>
      <c r="C97" s="176"/>
      <c r="D97" s="176"/>
      <c r="E97" s="176"/>
      <c r="F97" s="176"/>
      <c r="G97" s="249"/>
      <c r="H97" s="249"/>
      <c r="I97" s="252"/>
      <c r="J97" s="80">
        <f t="shared" si="3"/>
        <v>16</v>
      </c>
      <c r="L97" s="176"/>
    </row>
    <row r="98" spans="1:13">
      <c r="A98" s="80">
        <f t="shared" si="2"/>
        <v>17</v>
      </c>
      <c r="B98" s="185" t="s">
        <v>86</v>
      </c>
      <c r="C98" s="176"/>
      <c r="D98" s="176"/>
      <c r="E98" s="176"/>
      <c r="F98" s="176"/>
      <c r="G98" s="249"/>
      <c r="H98" s="249"/>
      <c r="I98" s="252"/>
      <c r="J98" s="80">
        <f t="shared" si="3"/>
        <v>17</v>
      </c>
      <c r="L98" s="176"/>
    </row>
    <row r="99" spans="1:13">
      <c r="A99" s="80">
        <f t="shared" si="2"/>
        <v>18</v>
      </c>
      <c r="B99" s="77" t="s">
        <v>87</v>
      </c>
      <c r="D99" s="176"/>
      <c r="E99" s="176"/>
      <c r="F99" s="176"/>
      <c r="G99" s="228">
        <f>G87</f>
        <v>6.1745804885473959E-2</v>
      </c>
      <c r="H99" s="228"/>
      <c r="I99" s="195" t="s">
        <v>474</v>
      </c>
      <c r="J99" s="80">
        <f t="shared" si="3"/>
        <v>18</v>
      </c>
      <c r="L99" s="80"/>
    </row>
    <row r="100" spans="1:13">
      <c r="A100" s="80">
        <f t="shared" si="2"/>
        <v>19</v>
      </c>
      <c r="B100" s="77" t="s">
        <v>100</v>
      </c>
      <c r="D100" s="176"/>
      <c r="E100" s="176"/>
      <c r="F100" s="176"/>
      <c r="G100" s="147">
        <f>G89</f>
        <v>5524.3721700000006</v>
      </c>
      <c r="H100" s="147"/>
      <c r="I100" s="195" t="s">
        <v>475</v>
      </c>
      <c r="J100" s="80">
        <f t="shared" si="3"/>
        <v>19</v>
      </c>
      <c r="L100" s="80"/>
    </row>
    <row r="101" spans="1:13">
      <c r="A101" s="80">
        <f t="shared" si="2"/>
        <v>20</v>
      </c>
      <c r="B101" s="77" t="s">
        <v>101</v>
      </c>
      <c r="D101" s="176"/>
      <c r="E101" s="176"/>
      <c r="F101" s="176"/>
      <c r="G101" s="585">
        <f>G90</f>
        <v>3598165.9157772716</v>
      </c>
      <c r="H101" s="479" t="s">
        <v>393</v>
      </c>
      <c r="I101" s="195" t="s">
        <v>476</v>
      </c>
      <c r="J101" s="80">
        <f t="shared" si="3"/>
        <v>20</v>
      </c>
      <c r="L101" s="80"/>
    </row>
    <row r="102" spans="1:13">
      <c r="A102" s="80">
        <f t="shared" si="2"/>
        <v>21</v>
      </c>
      <c r="B102" s="77" t="s">
        <v>102</v>
      </c>
      <c r="D102" s="176"/>
      <c r="E102" s="176"/>
      <c r="F102" s="176"/>
      <c r="G102" s="253">
        <f>G93</f>
        <v>1.6728424766627913E-2</v>
      </c>
      <c r="H102" s="253"/>
      <c r="I102" s="195" t="s">
        <v>477</v>
      </c>
      <c r="J102" s="80">
        <f t="shared" si="3"/>
        <v>21</v>
      </c>
    </row>
    <row r="103" spans="1:13">
      <c r="A103" s="80">
        <f t="shared" si="2"/>
        <v>22</v>
      </c>
      <c r="B103" s="77" t="s">
        <v>223</v>
      </c>
      <c r="D103" s="176"/>
      <c r="E103" s="176"/>
      <c r="F103" s="176"/>
      <c r="G103" s="244" t="s">
        <v>146</v>
      </c>
      <c r="H103" s="176"/>
      <c r="I103" s="195" t="s">
        <v>91</v>
      </c>
      <c r="J103" s="80">
        <f t="shared" si="3"/>
        <v>22</v>
      </c>
    </row>
    <row r="104" spans="1:13">
      <c r="A104" s="80">
        <f t="shared" si="2"/>
        <v>23</v>
      </c>
      <c r="B104" s="79"/>
      <c r="D104" s="176"/>
      <c r="E104" s="176"/>
      <c r="F104" s="176"/>
      <c r="G104" s="254"/>
      <c r="H104" s="254"/>
      <c r="I104" s="252"/>
      <c r="J104" s="80">
        <f t="shared" si="3"/>
        <v>23</v>
      </c>
    </row>
    <row r="105" spans="1:13">
      <c r="A105" s="80">
        <f t="shared" si="2"/>
        <v>24</v>
      </c>
      <c r="B105" s="77" t="s">
        <v>224</v>
      </c>
      <c r="C105" s="80"/>
      <c r="D105" s="80"/>
      <c r="E105" s="176"/>
      <c r="F105" s="176"/>
      <c r="G105" s="255">
        <f>((G99)+(G100/G101)+G93)*G103/(1-G103)</f>
        <v>7.7587155282670241E-3</v>
      </c>
      <c r="H105" s="256"/>
      <c r="I105" s="195" t="s">
        <v>103</v>
      </c>
      <c r="J105" s="80">
        <f t="shared" si="3"/>
        <v>24</v>
      </c>
    </row>
    <row r="106" spans="1:13">
      <c r="A106" s="80">
        <f t="shared" si="2"/>
        <v>25</v>
      </c>
      <c r="B106" s="248" t="s">
        <v>225</v>
      </c>
      <c r="G106" s="80"/>
      <c r="H106" s="80"/>
      <c r="I106" s="195"/>
      <c r="J106" s="80">
        <f t="shared" si="3"/>
        <v>25</v>
      </c>
      <c r="L106" s="80"/>
    </row>
    <row r="107" spans="1:13">
      <c r="A107" s="80">
        <f t="shared" si="2"/>
        <v>26</v>
      </c>
      <c r="G107" s="80"/>
      <c r="H107" s="80"/>
      <c r="I107" s="195"/>
      <c r="J107" s="80">
        <f t="shared" si="3"/>
        <v>26</v>
      </c>
      <c r="L107" s="80"/>
    </row>
    <row r="108" spans="1:13">
      <c r="A108" s="80">
        <f t="shared" si="2"/>
        <v>27</v>
      </c>
      <c r="B108" s="190" t="s">
        <v>92</v>
      </c>
      <c r="G108" s="246">
        <f>G105+G93</f>
        <v>2.4487140294894936E-2</v>
      </c>
      <c r="H108" s="246"/>
      <c r="I108" s="195" t="s">
        <v>478</v>
      </c>
      <c r="J108" s="80">
        <f t="shared" si="3"/>
        <v>27</v>
      </c>
      <c r="L108" s="80"/>
    </row>
    <row r="109" spans="1:13">
      <c r="A109" s="80">
        <f t="shared" si="2"/>
        <v>28</v>
      </c>
      <c r="G109" s="80"/>
      <c r="H109" s="80"/>
      <c r="I109" s="195"/>
      <c r="J109" s="80">
        <f t="shared" si="3"/>
        <v>28</v>
      </c>
      <c r="L109" s="80"/>
    </row>
    <row r="110" spans="1:13">
      <c r="A110" s="80">
        <f t="shared" si="2"/>
        <v>29</v>
      </c>
      <c r="B110" s="190" t="s">
        <v>104</v>
      </c>
      <c r="G110" s="257">
        <f>G51</f>
        <v>8.0689918270398078E-2</v>
      </c>
      <c r="H110" s="176"/>
      <c r="I110" s="195" t="s">
        <v>479</v>
      </c>
      <c r="J110" s="80">
        <f t="shared" si="3"/>
        <v>29</v>
      </c>
      <c r="L110" s="80"/>
    </row>
    <row r="111" spans="1:13">
      <c r="A111" s="80">
        <f t="shared" si="2"/>
        <v>30</v>
      </c>
      <c r="G111" s="228"/>
      <c r="H111" s="228"/>
      <c r="I111" s="195"/>
      <c r="J111" s="80">
        <f t="shared" si="3"/>
        <v>30</v>
      </c>
      <c r="L111" s="80"/>
    </row>
    <row r="112" spans="1:13" ht="18" thickBot="1">
      <c r="A112" s="80">
        <f t="shared" si="2"/>
        <v>31</v>
      </c>
      <c r="B112" s="190" t="s">
        <v>93</v>
      </c>
      <c r="G112" s="258">
        <f>G108+G110</f>
        <v>0.10517705856529301</v>
      </c>
      <c r="H112" s="256"/>
      <c r="I112" s="195" t="s">
        <v>480</v>
      </c>
      <c r="J112" s="80">
        <f t="shared" si="3"/>
        <v>31</v>
      </c>
      <c r="L112" s="259"/>
      <c r="M112" s="247"/>
    </row>
    <row r="113" spans="1:13" ht="16" thickTop="1">
      <c r="B113" s="190"/>
      <c r="G113" s="260"/>
      <c r="H113" s="260"/>
      <c r="I113" s="195"/>
      <c r="J113" s="80"/>
      <c r="L113" s="259"/>
      <c r="M113" s="247"/>
    </row>
    <row r="114" spans="1:13">
      <c r="B114" s="190"/>
      <c r="G114" s="260"/>
      <c r="H114" s="260"/>
      <c r="I114" s="195"/>
      <c r="J114" s="80"/>
      <c r="L114" s="259"/>
      <c r="M114" s="247"/>
    </row>
    <row r="115" spans="1:13">
      <c r="A115" s="479" t="s">
        <v>393</v>
      </c>
      <c r="B115" s="64" t="s">
        <v>560</v>
      </c>
      <c r="G115" s="260"/>
      <c r="H115" s="260"/>
      <c r="I115" s="195"/>
      <c r="J115" s="80"/>
      <c r="L115" s="259"/>
      <c r="M115" s="247"/>
    </row>
    <row r="116" spans="1:13" ht="18.5">
      <c r="A116" s="183">
        <v>1</v>
      </c>
      <c r="B116" s="1" t="s">
        <v>311</v>
      </c>
      <c r="G116" s="260"/>
      <c r="H116" s="260"/>
      <c r="I116" s="195"/>
      <c r="J116" s="80"/>
      <c r="L116" s="259"/>
      <c r="M116" s="247"/>
    </row>
    <row r="117" spans="1:13" ht="18.5">
      <c r="A117" s="183"/>
      <c r="B117" s="1"/>
      <c r="G117" s="260"/>
      <c r="H117" s="260"/>
      <c r="I117" s="195"/>
      <c r="J117" s="80"/>
      <c r="L117" s="259"/>
      <c r="M117" s="247"/>
    </row>
    <row r="118" spans="1:13">
      <c r="A118" s="261"/>
      <c r="B118" s="79"/>
      <c r="C118" s="262"/>
      <c r="D118" s="262"/>
      <c r="E118" s="262"/>
      <c r="F118" s="262"/>
      <c r="G118" s="263"/>
      <c r="H118" s="263"/>
      <c r="I118" s="264"/>
      <c r="J118" s="80"/>
    </row>
    <row r="119" spans="1:13">
      <c r="B119" s="722" t="s">
        <v>12</v>
      </c>
      <c r="C119" s="722"/>
      <c r="D119" s="722"/>
      <c r="E119" s="722"/>
      <c r="F119" s="722"/>
      <c r="G119" s="722"/>
      <c r="H119" s="722"/>
      <c r="I119" s="722"/>
    </row>
    <row r="120" spans="1:13">
      <c r="B120" s="722" t="s">
        <v>68</v>
      </c>
      <c r="C120" s="722"/>
      <c r="D120" s="722"/>
      <c r="E120" s="722"/>
      <c r="F120" s="722"/>
      <c r="G120" s="722"/>
      <c r="H120" s="722"/>
      <c r="I120" s="722"/>
    </row>
    <row r="121" spans="1:13">
      <c r="B121" s="722" t="s">
        <v>69</v>
      </c>
      <c r="C121" s="722"/>
      <c r="D121" s="722"/>
      <c r="E121" s="722"/>
      <c r="F121" s="722"/>
      <c r="G121" s="722"/>
      <c r="H121" s="722"/>
      <c r="I121" s="722"/>
    </row>
    <row r="122" spans="1:13">
      <c r="B122" s="723" t="str">
        <f>B6</f>
        <v>Base Period &amp; True-Up Period 12 - Months Ending December 31, 2017</v>
      </c>
      <c r="C122" s="723"/>
      <c r="D122" s="723"/>
      <c r="E122" s="723"/>
      <c r="F122" s="723"/>
      <c r="G122" s="723"/>
      <c r="H122" s="723"/>
      <c r="I122" s="723"/>
    </row>
    <row r="123" spans="1:13">
      <c r="B123" s="724" t="s">
        <v>1</v>
      </c>
      <c r="C123" s="725"/>
      <c r="D123" s="725"/>
      <c r="E123" s="725"/>
      <c r="F123" s="725"/>
      <c r="G123" s="725"/>
      <c r="H123" s="725"/>
      <c r="I123" s="725"/>
    </row>
    <row r="125" spans="1:13">
      <c r="A125" s="80" t="s">
        <v>2</v>
      </c>
      <c r="B125" s="176"/>
      <c r="C125" s="176"/>
      <c r="D125" s="176"/>
      <c r="E125" s="176"/>
      <c r="F125" s="176"/>
      <c r="G125" s="176"/>
      <c r="H125" s="176"/>
      <c r="I125" s="195"/>
      <c r="J125" s="80" t="s">
        <v>2</v>
      </c>
    </row>
    <row r="126" spans="1:13">
      <c r="A126" s="80" t="s">
        <v>14</v>
      </c>
      <c r="B126" s="80"/>
      <c r="C126" s="80"/>
      <c r="D126" s="80"/>
      <c r="E126" s="80"/>
      <c r="F126" s="80"/>
      <c r="G126" s="394" t="s">
        <v>22</v>
      </c>
      <c r="H126" s="176"/>
      <c r="I126" s="415" t="s">
        <v>6</v>
      </c>
      <c r="J126" s="80" t="s">
        <v>14</v>
      </c>
    </row>
    <row r="128" spans="1:13" ht="17.5">
      <c r="A128" s="80">
        <v>1</v>
      </c>
      <c r="B128" s="190" t="s">
        <v>367</v>
      </c>
      <c r="J128" s="80">
        <v>1</v>
      </c>
    </row>
    <row r="129" spans="1:10">
      <c r="A129" s="80">
        <f>A128+1</f>
        <v>2</v>
      </c>
      <c r="B129" s="237"/>
      <c r="J129" s="80">
        <f>J128+1</f>
        <v>2</v>
      </c>
    </row>
    <row r="130" spans="1:10">
      <c r="A130" s="80">
        <f>A129+1</f>
        <v>3</v>
      </c>
      <c r="B130" s="190" t="s">
        <v>85</v>
      </c>
      <c r="J130" s="80">
        <f>J129+1</f>
        <v>3</v>
      </c>
    </row>
    <row r="131" spans="1:10">
      <c r="A131" s="80">
        <f>A130+1</f>
        <v>4</v>
      </c>
      <c r="B131" s="176"/>
      <c r="J131" s="80">
        <f>J130+1</f>
        <v>4</v>
      </c>
    </row>
    <row r="132" spans="1:10">
      <c r="A132" s="80">
        <f t="shared" ref="A132:A158" si="4">A131+1</f>
        <v>5</v>
      </c>
      <c r="B132" s="185" t="s">
        <v>86</v>
      </c>
      <c r="J132" s="80">
        <f t="shared" ref="J132:J158" si="5">J131+1</f>
        <v>5</v>
      </c>
    </row>
    <row r="133" spans="1:10">
      <c r="A133" s="80">
        <f t="shared" si="4"/>
        <v>6</v>
      </c>
      <c r="B133" s="77" t="str">
        <f>B87</f>
        <v xml:space="preserve">     A = Sum of Preferred Stock and Return on Equity Component</v>
      </c>
      <c r="G133" s="239">
        <f>G66</f>
        <v>0</v>
      </c>
      <c r="I133" s="195" t="s">
        <v>481</v>
      </c>
      <c r="J133" s="80">
        <f t="shared" si="5"/>
        <v>6</v>
      </c>
    </row>
    <row r="134" spans="1:10">
      <c r="A134" s="80">
        <f t="shared" si="4"/>
        <v>7</v>
      </c>
      <c r="B134" s="77" t="str">
        <f>B88</f>
        <v xml:space="preserve">     B = Transmission Total Federal Tax Adjustments</v>
      </c>
      <c r="G134" s="416">
        <v>0</v>
      </c>
      <c r="I134" s="215" t="s">
        <v>24</v>
      </c>
      <c r="J134" s="80">
        <f t="shared" si="5"/>
        <v>7</v>
      </c>
    </row>
    <row r="135" spans="1:10">
      <c r="A135" s="80">
        <f t="shared" si="4"/>
        <v>8</v>
      </c>
      <c r="B135" s="77" t="s">
        <v>366</v>
      </c>
      <c r="G135" s="431">
        <v>0</v>
      </c>
      <c r="I135" s="215" t="s">
        <v>24</v>
      </c>
      <c r="J135" s="80">
        <f t="shared" si="5"/>
        <v>8</v>
      </c>
    </row>
    <row r="136" spans="1:10">
      <c r="A136" s="80">
        <f t="shared" si="4"/>
        <v>9</v>
      </c>
      <c r="B136" s="77" t="s">
        <v>354</v>
      </c>
      <c r="G136" s="431">
        <v>0</v>
      </c>
      <c r="I136" s="215" t="s">
        <v>24</v>
      </c>
      <c r="J136" s="80">
        <f t="shared" si="5"/>
        <v>9</v>
      </c>
    </row>
    <row r="137" spans="1:10">
      <c r="A137" s="80">
        <f t="shared" si="4"/>
        <v>10</v>
      </c>
      <c r="B137" s="77" t="str">
        <f>B91</f>
        <v xml:space="preserve">     FT = Federal Income Tax Rate for Rate Effective Period</v>
      </c>
      <c r="G137" s="417">
        <f>G91</f>
        <v>0.21</v>
      </c>
      <c r="I137" s="195" t="s">
        <v>482</v>
      </c>
      <c r="J137" s="80">
        <f t="shared" si="5"/>
        <v>10</v>
      </c>
    </row>
    <row r="138" spans="1:10">
      <c r="A138" s="80">
        <f t="shared" si="4"/>
        <v>11</v>
      </c>
      <c r="G138" s="80"/>
      <c r="J138" s="80">
        <f t="shared" si="5"/>
        <v>11</v>
      </c>
    </row>
    <row r="139" spans="1:10">
      <c r="A139" s="80">
        <f t="shared" si="4"/>
        <v>12</v>
      </c>
      <c r="B139" s="77" t="s">
        <v>355</v>
      </c>
      <c r="G139" s="246">
        <f>IFERROR((((G133)+(G135/G136))*G137-(G134/G136))/(1-G137),0)</f>
        <v>0</v>
      </c>
      <c r="I139" s="195" t="s">
        <v>359</v>
      </c>
      <c r="J139" s="80">
        <f t="shared" si="5"/>
        <v>12</v>
      </c>
    </row>
    <row r="140" spans="1:10">
      <c r="A140" s="80">
        <f t="shared" si="4"/>
        <v>13</v>
      </c>
      <c r="B140" s="248" t="s">
        <v>222</v>
      </c>
      <c r="G140" s="418"/>
      <c r="J140" s="80">
        <f t="shared" si="5"/>
        <v>13</v>
      </c>
    </row>
    <row r="141" spans="1:10">
      <c r="A141" s="80">
        <f t="shared" si="4"/>
        <v>14</v>
      </c>
      <c r="G141" s="80"/>
      <c r="J141" s="80">
        <f t="shared" si="5"/>
        <v>14</v>
      </c>
    </row>
    <row r="142" spans="1:10">
      <c r="A142" s="80">
        <f t="shared" si="4"/>
        <v>15</v>
      </c>
      <c r="B142" s="190" t="s">
        <v>90</v>
      </c>
      <c r="G142" s="249"/>
      <c r="I142" s="250"/>
      <c r="J142" s="80">
        <f t="shared" si="5"/>
        <v>15</v>
      </c>
    </row>
    <row r="143" spans="1:10">
      <c r="A143" s="80">
        <f t="shared" si="4"/>
        <v>16</v>
      </c>
      <c r="B143" s="198"/>
      <c r="G143" s="249"/>
      <c r="I143" s="238"/>
      <c r="J143" s="80">
        <f t="shared" si="5"/>
        <v>16</v>
      </c>
    </row>
    <row r="144" spans="1:10">
      <c r="A144" s="80">
        <f t="shared" si="4"/>
        <v>17</v>
      </c>
      <c r="B144" s="185" t="s">
        <v>86</v>
      </c>
      <c r="G144" s="249"/>
      <c r="I144" s="238"/>
      <c r="J144" s="80">
        <f t="shared" si="5"/>
        <v>17</v>
      </c>
    </row>
    <row r="145" spans="1:10">
      <c r="A145" s="80">
        <f t="shared" si="4"/>
        <v>18</v>
      </c>
      <c r="B145" s="77" t="str">
        <f>B99</f>
        <v xml:space="preserve">     A = Sum of Preferred Stock and Return on Equity Component</v>
      </c>
      <c r="G145" s="228">
        <f>G133</f>
        <v>0</v>
      </c>
      <c r="I145" s="195" t="s">
        <v>474</v>
      </c>
      <c r="J145" s="80">
        <f t="shared" si="5"/>
        <v>18</v>
      </c>
    </row>
    <row r="146" spans="1:10">
      <c r="A146" s="80">
        <f t="shared" si="4"/>
        <v>19</v>
      </c>
      <c r="B146" s="77" t="str">
        <f>B100</f>
        <v xml:space="preserve">     B = Equity AFUDC Component of Transmission Depreciation Expense</v>
      </c>
      <c r="G146" s="147">
        <f>G135</f>
        <v>0</v>
      </c>
      <c r="I146" s="195" t="s">
        <v>475</v>
      </c>
      <c r="J146" s="80">
        <f t="shared" si="5"/>
        <v>19</v>
      </c>
    </row>
    <row r="147" spans="1:10">
      <c r="A147" s="80">
        <f t="shared" si="4"/>
        <v>20</v>
      </c>
      <c r="B147" s="77" t="s">
        <v>356</v>
      </c>
      <c r="G147" s="147">
        <f>G136</f>
        <v>0</v>
      </c>
      <c r="I147" s="195" t="s">
        <v>476</v>
      </c>
      <c r="J147" s="80">
        <f t="shared" si="5"/>
        <v>20</v>
      </c>
    </row>
    <row r="148" spans="1:10">
      <c r="A148" s="80">
        <f t="shared" si="4"/>
        <v>21</v>
      </c>
      <c r="B148" s="77" t="str">
        <f>B102</f>
        <v xml:space="preserve">     FT = Federal Income Tax Expense</v>
      </c>
      <c r="G148" s="253">
        <f>G139</f>
        <v>0</v>
      </c>
      <c r="I148" s="195" t="s">
        <v>477</v>
      </c>
      <c r="J148" s="80">
        <f t="shared" si="5"/>
        <v>21</v>
      </c>
    </row>
    <row r="149" spans="1:10">
      <c r="A149" s="80">
        <f t="shared" si="4"/>
        <v>22</v>
      </c>
      <c r="B149" s="77" t="str">
        <f>B103</f>
        <v xml:space="preserve">     ST = State Income Tax Rate for Rate Effective Period</v>
      </c>
      <c r="G149" s="419" t="str">
        <f>G103</f>
        <v>8.84%</v>
      </c>
      <c r="I149" s="195" t="s">
        <v>483</v>
      </c>
      <c r="J149" s="80">
        <f t="shared" si="5"/>
        <v>22</v>
      </c>
    </row>
    <row r="150" spans="1:10">
      <c r="A150" s="80">
        <f t="shared" si="4"/>
        <v>23</v>
      </c>
      <c r="B150" s="79"/>
      <c r="G150" s="254"/>
      <c r="I150" s="252"/>
      <c r="J150" s="80">
        <f t="shared" si="5"/>
        <v>23</v>
      </c>
    </row>
    <row r="151" spans="1:10">
      <c r="A151" s="80">
        <f t="shared" si="4"/>
        <v>24</v>
      </c>
      <c r="B151" s="77" t="s">
        <v>224</v>
      </c>
      <c r="G151" s="420">
        <f>IFERROR(((G145)+(G146/G147)+G139)*G149/(1-G149),0)</f>
        <v>0</v>
      </c>
      <c r="I151" s="195" t="s">
        <v>103</v>
      </c>
      <c r="J151" s="80">
        <f t="shared" si="5"/>
        <v>24</v>
      </c>
    </row>
    <row r="152" spans="1:10">
      <c r="A152" s="80">
        <f t="shared" si="4"/>
        <v>25</v>
      </c>
      <c r="B152" s="248" t="s">
        <v>225</v>
      </c>
      <c r="G152" s="80"/>
      <c r="I152" s="195"/>
      <c r="J152" s="80">
        <f t="shared" si="5"/>
        <v>25</v>
      </c>
    </row>
    <row r="153" spans="1:10">
      <c r="A153" s="80">
        <f t="shared" si="4"/>
        <v>26</v>
      </c>
      <c r="G153" s="80"/>
      <c r="I153" s="195"/>
      <c r="J153" s="80">
        <f t="shared" si="5"/>
        <v>26</v>
      </c>
    </row>
    <row r="154" spans="1:10">
      <c r="A154" s="80">
        <f t="shared" si="4"/>
        <v>27</v>
      </c>
      <c r="B154" s="190" t="s">
        <v>92</v>
      </c>
      <c r="G154" s="246">
        <f>G151+G139</f>
        <v>0</v>
      </c>
      <c r="I154" s="195" t="s">
        <v>478</v>
      </c>
      <c r="J154" s="80">
        <f t="shared" si="5"/>
        <v>27</v>
      </c>
    </row>
    <row r="155" spans="1:10">
      <c r="A155" s="80">
        <f t="shared" si="4"/>
        <v>28</v>
      </c>
      <c r="G155" s="80"/>
      <c r="I155" s="195"/>
      <c r="J155" s="80">
        <f t="shared" si="5"/>
        <v>28</v>
      </c>
    </row>
    <row r="156" spans="1:10">
      <c r="A156" s="80">
        <f t="shared" si="4"/>
        <v>29</v>
      </c>
      <c r="B156" s="190" t="s">
        <v>357</v>
      </c>
      <c r="G156" s="421">
        <f>G64</f>
        <v>0</v>
      </c>
      <c r="I156" s="195" t="s">
        <v>484</v>
      </c>
      <c r="J156" s="80">
        <f t="shared" si="5"/>
        <v>29</v>
      </c>
    </row>
    <row r="157" spans="1:10">
      <c r="A157" s="80">
        <f t="shared" si="4"/>
        <v>30</v>
      </c>
      <c r="G157" s="80"/>
      <c r="I157" s="195"/>
      <c r="J157" s="80">
        <f t="shared" si="5"/>
        <v>30</v>
      </c>
    </row>
    <row r="158" spans="1:10" ht="18" thickBot="1">
      <c r="A158" s="80">
        <f t="shared" si="4"/>
        <v>31</v>
      </c>
      <c r="B158" s="190" t="s">
        <v>358</v>
      </c>
      <c r="G158" s="422">
        <f>G154+G156</f>
        <v>0</v>
      </c>
      <c r="I158" s="195" t="s">
        <v>480</v>
      </c>
      <c r="J158" s="80">
        <f t="shared" si="5"/>
        <v>31</v>
      </c>
    </row>
    <row r="159" spans="1:10" ht="16" thickTop="1"/>
    <row r="161" spans="1:2" ht="18">
      <c r="A161" s="213"/>
      <c r="B161" s="1"/>
    </row>
  </sheetData>
  <mergeCells count="15">
    <mergeCell ref="B121:I121"/>
    <mergeCell ref="B122:I122"/>
    <mergeCell ref="B123:I123"/>
    <mergeCell ref="B74:I74"/>
    <mergeCell ref="B75:I75"/>
    <mergeCell ref="B76:I76"/>
    <mergeCell ref="B77:I77"/>
    <mergeCell ref="B119:I119"/>
    <mergeCell ref="B120:I120"/>
    <mergeCell ref="B73:I73"/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 STMT AV WITH COST ADJ INCL IN APPENDIX XII CYCLE 6 (ER24-175)</oddHeader>
    <oddFooter>&amp;L&amp;F&amp;CPage 10.&amp;P&amp;R&amp;A</oddFooter>
  </headerFooter>
  <rowBreaks count="2" manualBreakCount="2">
    <brk id="71" max="16383" man="1"/>
    <brk id="11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A8E18-0FDD-41BF-8D50-F80A871D8587}">
  <dimension ref="A1:H90"/>
  <sheetViews>
    <sheetView zoomScale="80" zoomScaleNormal="80" workbookViewId="0"/>
  </sheetViews>
  <sheetFormatPr defaultColWidth="8.81640625" defaultRowHeight="15.5"/>
  <cols>
    <col min="1" max="1" width="5.1796875" style="59" customWidth="1"/>
    <col min="2" max="2" width="83" style="11" customWidth="1"/>
    <col min="3" max="3" width="16.81640625" style="11" customWidth="1"/>
    <col min="4" max="4" width="1.54296875" style="11" customWidth="1"/>
    <col min="5" max="5" width="38.81640625" style="11" customWidth="1"/>
    <col min="6" max="6" width="5.1796875" style="59" customWidth="1"/>
    <col min="7" max="16384" width="8.81640625" style="11"/>
  </cols>
  <sheetData>
    <row r="1" spans="1:6">
      <c r="A1" s="65"/>
      <c r="B1" s="43"/>
      <c r="C1" s="46"/>
      <c r="D1" s="46"/>
      <c r="E1" s="54"/>
      <c r="F1" s="65"/>
    </row>
    <row r="2" spans="1:6">
      <c r="A2" s="65"/>
      <c r="B2" s="715" t="s">
        <v>12</v>
      </c>
      <c r="C2" s="735"/>
      <c r="D2" s="735"/>
      <c r="E2" s="735"/>
      <c r="F2" s="65"/>
    </row>
    <row r="3" spans="1:6">
      <c r="A3" s="65" t="s">
        <v>7</v>
      </c>
      <c r="B3" s="715" t="s">
        <v>121</v>
      </c>
      <c r="C3" s="735"/>
      <c r="D3" s="735"/>
      <c r="E3" s="735"/>
      <c r="F3" s="65" t="s">
        <v>7</v>
      </c>
    </row>
    <row r="4" spans="1:6">
      <c r="A4" s="65"/>
      <c r="B4" s="732" t="s">
        <v>374</v>
      </c>
      <c r="C4" s="733"/>
      <c r="D4" s="733"/>
      <c r="E4" s="733"/>
      <c r="F4" s="65"/>
    </row>
    <row r="5" spans="1:6">
      <c r="A5" s="65"/>
      <c r="B5" s="734" t="s">
        <v>1</v>
      </c>
      <c r="C5" s="735"/>
      <c r="D5" s="735"/>
      <c r="E5" s="735"/>
      <c r="F5" s="65"/>
    </row>
    <row r="6" spans="1:6">
      <c r="A6" s="65"/>
      <c r="B6" s="55"/>
      <c r="C6" s="43"/>
      <c r="D6" s="43"/>
      <c r="E6" s="43"/>
      <c r="F6" s="65"/>
    </row>
    <row r="7" spans="1:6">
      <c r="A7" s="65" t="s">
        <v>2</v>
      </c>
      <c r="B7" s="43"/>
      <c r="C7" s="47"/>
      <c r="D7" s="47"/>
      <c r="E7" s="54"/>
      <c r="F7" s="65" t="s">
        <v>2</v>
      </c>
    </row>
    <row r="8" spans="1:6">
      <c r="A8" s="65" t="s">
        <v>14</v>
      </c>
      <c r="B8" s="43" t="s">
        <v>7</v>
      </c>
      <c r="C8" s="265" t="s">
        <v>22</v>
      </c>
      <c r="D8" s="47"/>
      <c r="E8" s="42" t="s">
        <v>6</v>
      </c>
      <c r="F8" s="65" t="s">
        <v>14</v>
      </c>
    </row>
    <row r="9" spans="1:6">
      <c r="A9" s="65"/>
      <c r="B9" s="16" t="s">
        <v>122</v>
      </c>
      <c r="C9" s="49"/>
      <c r="D9" s="47"/>
      <c r="E9" s="54"/>
      <c r="F9" s="65"/>
    </row>
    <row r="10" spans="1:6">
      <c r="A10" s="65"/>
      <c r="B10" s="48"/>
      <c r="C10" s="49"/>
      <c r="D10" s="47"/>
      <c r="E10" s="54"/>
      <c r="F10" s="65"/>
    </row>
    <row r="11" spans="1:6">
      <c r="A11" s="65">
        <v>1</v>
      </c>
      <c r="B11" s="16" t="s">
        <v>123</v>
      </c>
      <c r="C11" s="49"/>
      <c r="D11" s="49"/>
      <c r="E11" s="54"/>
      <c r="F11" s="65">
        <f>A11</f>
        <v>1</v>
      </c>
    </row>
    <row r="12" spans="1:6">
      <c r="A12" s="65">
        <f>A11+1</f>
        <v>2</v>
      </c>
      <c r="B12" s="13" t="s">
        <v>19</v>
      </c>
      <c r="C12" s="317">
        <f>C78</f>
        <v>4161136.9418796152</v>
      </c>
      <c r="D12" s="479"/>
      <c r="E12" s="45" t="s">
        <v>485</v>
      </c>
      <c r="F12" s="65">
        <f>F11+1</f>
        <v>2</v>
      </c>
    </row>
    <row r="13" spans="1:6">
      <c r="A13" s="65">
        <f t="shared" ref="A13:A48" si="0">A12+1</f>
        <v>3</v>
      </c>
      <c r="B13" s="13" t="s">
        <v>9</v>
      </c>
      <c r="C13" s="167">
        <f>C79</f>
        <v>6905.8800521163321</v>
      </c>
      <c r="D13" s="479"/>
      <c r="E13" s="45" t="s">
        <v>486</v>
      </c>
      <c r="F13" s="65">
        <f t="shared" ref="F13:F48" si="1">F12+1</f>
        <v>3</v>
      </c>
    </row>
    <row r="14" spans="1:6">
      <c r="A14" s="65">
        <f t="shared" si="0"/>
        <v>4</v>
      </c>
      <c r="B14" s="13" t="s">
        <v>10</v>
      </c>
      <c r="C14" s="167">
        <f>C80</f>
        <v>21680.110825540603</v>
      </c>
      <c r="D14" s="479"/>
      <c r="E14" s="45" t="s">
        <v>487</v>
      </c>
      <c r="F14" s="65">
        <f t="shared" si="1"/>
        <v>4</v>
      </c>
    </row>
    <row r="15" spans="1:6">
      <c r="A15" s="65">
        <f t="shared" si="0"/>
        <v>5</v>
      </c>
      <c r="B15" s="13" t="s">
        <v>124</v>
      </c>
      <c r="C15" s="318">
        <f>C81</f>
        <v>38956.222809821513</v>
      </c>
      <c r="D15" s="479"/>
      <c r="E15" s="45" t="s">
        <v>488</v>
      </c>
      <c r="F15" s="65">
        <f t="shared" si="1"/>
        <v>5</v>
      </c>
    </row>
    <row r="16" spans="1:6">
      <c r="A16" s="65">
        <f t="shared" si="0"/>
        <v>6</v>
      </c>
      <c r="B16" s="13" t="s">
        <v>125</v>
      </c>
      <c r="C16" s="319">
        <f>SUM(C12:C15)</f>
        <v>4228679.1555670938</v>
      </c>
      <c r="D16" s="479"/>
      <c r="E16" s="45" t="s">
        <v>489</v>
      </c>
      <c r="F16" s="65">
        <f t="shared" si="1"/>
        <v>6</v>
      </c>
    </row>
    <row r="17" spans="1:6">
      <c r="A17" s="65">
        <f t="shared" si="0"/>
        <v>7</v>
      </c>
      <c r="B17" s="12"/>
      <c r="C17" s="320"/>
      <c r="D17" s="50"/>
      <c r="E17" s="54"/>
      <c r="F17" s="65">
        <f t="shared" si="1"/>
        <v>7</v>
      </c>
    </row>
    <row r="18" spans="1:6">
      <c r="A18" s="65">
        <f t="shared" si="0"/>
        <v>8</v>
      </c>
      <c r="B18" s="16" t="s">
        <v>126</v>
      </c>
      <c r="C18" s="320"/>
      <c r="D18" s="50"/>
      <c r="E18" s="54"/>
      <c r="F18" s="65">
        <f t="shared" si="1"/>
        <v>8</v>
      </c>
    </row>
    <row r="19" spans="1:6">
      <c r="A19" s="65">
        <f t="shared" si="0"/>
        <v>9</v>
      </c>
      <c r="B19" s="13" t="s">
        <v>127</v>
      </c>
      <c r="C19" s="321">
        <v>2812.8896153846149</v>
      </c>
      <c r="D19" s="47"/>
      <c r="E19" s="45" t="s">
        <v>490</v>
      </c>
      <c r="F19" s="65">
        <f t="shared" si="1"/>
        <v>9</v>
      </c>
    </row>
    <row r="20" spans="1:6">
      <c r="A20" s="65">
        <f t="shared" si="0"/>
        <v>10</v>
      </c>
      <c r="B20" s="13" t="s">
        <v>128</v>
      </c>
      <c r="C20" s="396">
        <v>0</v>
      </c>
      <c r="D20" s="47"/>
      <c r="E20" s="45" t="s">
        <v>491</v>
      </c>
      <c r="F20" s="65">
        <f t="shared" si="1"/>
        <v>10</v>
      </c>
    </row>
    <row r="21" spans="1:6">
      <c r="A21" s="65">
        <f t="shared" si="0"/>
        <v>11</v>
      </c>
      <c r="B21" s="13" t="s">
        <v>129</v>
      </c>
      <c r="C21" s="322">
        <f>C19+C20</f>
        <v>2812.8896153846149</v>
      </c>
      <c r="D21" s="275"/>
      <c r="E21" s="45" t="s">
        <v>492</v>
      </c>
      <c r="F21" s="65">
        <f t="shared" si="1"/>
        <v>11</v>
      </c>
    </row>
    <row r="22" spans="1:6">
      <c r="A22" s="65">
        <f t="shared" si="0"/>
        <v>12</v>
      </c>
      <c r="B22" s="13"/>
      <c r="C22" s="323"/>
      <c r="D22" s="46"/>
      <c r="E22" s="54"/>
      <c r="F22" s="65">
        <f t="shared" si="1"/>
        <v>12</v>
      </c>
    </row>
    <row r="23" spans="1:6">
      <c r="A23" s="65">
        <f t="shared" si="0"/>
        <v>13</v>
      </c>
      <c r="B23" s="16" t="s">
        <v>130</v>
      </c>
      <c r="C23" s="320"/>
      <c r="D23" s="50"/>
      <c r="E23" s="54"/>
      <c r="F23" s="65">
        <f t="shared" si="1"/>
        <v>13</v>
      </c>
    </row>
    <row r="24" spans="1:6">
      <c r="A24" s="65">
        <f t="shared" si="0"/>
        <v>14</v>
      </c>
      <c r="B24" s="12" t="s">
        <v>131</v>
      </c>
      <c r="C24" s="324">
        <v>-703514.458427342</v>
      </c>
      <c r="D24" s="479"/>
      <c r="E24" s="45" t="s">
        <v>582</v>
      </c>
      <c r="F24" s="65">
        <f t="shared" si="1"/>
        <v>14</v>
      </c>
    </row>
    <row r="25" spans="1:6">
      <c r="A25" s="65">
        <f t="shared" si="0"/>
        <v>15</v>
      </c>
      <c r="B25" s="12" t="s">
        <v>132</v>
      </c>
      <c r="C25" s="325">
        <v>0</v>
      </c>
      <c r="D25" s="47"/>
      <c r="E25" s="45" t="s">
        <v>493</v>
      </c>
      <c r="F25" s="65">
        <f t="shared" si="1"/>
        <v>15</v>
      </c>
    </row>
    <row r="26" spans="1:6">
      <c r="A26" s="65">
        <f t="shared" si="0"/>
        <v>16</v>
      </c>
      <c r="B26" s="13" t="s">
        <v>133</v>
      </c>
      <c r="C26" s="319">
        <f>SUM(C24:C25)</f>
        <v>-703514.458427342</v>
      </c>
      <c r="D26" s="479"/>
      <c r="E26" s="45" t="s">
        <v>494</v>
      </c>
      <c r="F26" s="65">
        <f t="shared" si="1"/>
        <v>16</v>
      </c>
    </row>
    <row r="27" spans="1:6">
      <c r="A27" s="65">
        <f t="shared" si="0"/>
        <v>17</v>
      </c>
      <c r="B27" s="43"/>
      <c r="C27" s="326"/>
      <c r="D27" s="51"/>
      <c r="E27" s="54"/>
      <c r="F27" s="65">
        <f t="shared" si="1"/>
        <v>17</v>
      </c>
    </row>
    <row r="28" spans="1:6">
      <c r="A28" s="65">
        <f t="shared" si="0"/>
        <v>18</v>
      </c>
      <c r="B28" s="16" t="s">
        <v>134</v>
      </c>
      <c r="C28" s="326"/>
      <c r="D28" s="51"/>
      <c r="E28" s="54"/>
      <c r="F28" s="65">
        <f t="shared" si="1"/>
        <v>18</v>
      </c>
    </row>
    <row r="29" spans="1:6">
      <c r="A29" s="65">
        <f t="shared" si="0"/>
        <v>19</v>
      </c>
      <c r="B29" s="13" t="s">
        <v>135</v>
      </c>
      <c r="C29" s="317">
        <v>45645.788319952517</v>
      </c>
      <c r="D29" s="479"/>
      <c r="E29" s="45" t="s">
        <v>623</v>
      </c>
      <c r="F29" s="65">
        <f t="shared" si="1"/>
        <v>19</v>
      </c>
    </row>
    <row r="30" spans="1:6">
      <c r="A30" s="65">
        <f t="shared" si="0"/>
        <v>20</v>
      </c>
      <c r="B30" s="13" t="s">
        <v>136</v>
      </c>
      <c r="C30" s="167">
        <v>16992.487920155971</v>
      </c>
      <c r="D30" s="479"/>
      <c r="E30" s="45" t="s">
        <v>624</v>
      </c>
      <c r="F30" s="65">
        <f t="shared" si="1"/>
        <v>20</v>
      </c>
    </row>
    <row r="31" spans="1:6">
      <c r="A31" s="65">
        <f t="shared" si="0"/>
        <v>21</v>
      </c>
      <c r="B31" s="13" t="s">
        <v>137</v>
      </c>
      <c r="C31" s="576">
        <f>'Pg8 Rev Stmt AL'!E29</f>
        <v>7555.8115289247871</v>
      </c>
      <c r="D31" s="479" t="s">
        <v>393</v>
      </c>
      <c r="E31" s="45" t="s">
        <v>622</v>
      </c>
      <c r="F31" s="65">
        <f t="shared" si="1"/>
        <v>21</v>
      </c>
    </row>
    <row r="32" spans="1:6">
      <c r="A32" s="65">
        <f t="shared" si="0"/>
        <v>22</v>
      </c>
      <c r="B32" s="13" t="s">
        <v>240</v>
      </c>
      <c r="C32" s="577">
        <f>SUM(C29:C31)</f>
        <v>70194.087769033271</v>
      </c>
      <c r="D32" s="479" t="s">
        <v>393</v>
      </c>
      <c r="E32" s="45" t="s">
        <v>495</v>
      </c>
      <c r="F32" s="65">
        <f t="shared" si="1"/>
        <v>22</v>
      </c>
    </row>
    <row r="33" spans="1:6">
      <c r="A33" s="65">
        <f t="shared" si="0"/>
        <v>23</v>
      </c>
      <c r="B33" s="38"/>
      <c r="C33" s="327"/>
      <c r="D33" s="52"/>
      <c r="E33" s="54"/>
      <c r="F33" s="65">
        <f t="shared" si="1"/>
        <v>23</v>
      </c>
    </row>
    <row r="34" spans="1:6">
      <c r="A34" s="65">
        <f t="shared" si="0"/>
        <v>24</v>
      </c>
      <c r="B34" s="13" t="s">
        <v>138</v>
      </c>
      <c r="C34" s="397">
        <v>0</v>
      </c>
      <c r="D34" s="47"/>
      <c r="E34" s="45" t="s">
        <v>496</v>
      </c>
      <c r="F34" s="65">
        <f t="shared" si="1"/>
        <v>24</v>
      </c>
    </row>
    <row r="35" spans="1:6">
      <c r="A35" s="65">
        <f t="shared" si="0"/>
        <v>25</v>
      </c>
      <c r="B35" s="13"/>
      <c r="C35" s="327"/>
      <c r="D35" s="52"/>
      <c r="E35" s="54"/>
      <c r="F35" s="65">
        <f t="shared" si="1"/>
        <v>25</v>
      </c>
    </row>
    <row r="36" spans="1:6" ht="16" thickBot="1">
      <c r="A36" s="65">
        <f t="shared" si="0"/>
        <v>26</v>
      </c>
      <c r="B36" s="13" t="s">
        <v>239</v>
      </c>
      <c r="C36" s="584">
        <f>C16+C21+C26+C32+C34</f>
        <v>3598171.6745241699</v>
      </c>
      <c r="D36" s="479" t="s">
        <v>393</v>
      </c>
      <c r="E36" s="45" t="s">
        <v>497</v>
      </c>
      <c r="F36" s="65">
        <f t="shared" si="1"/>
        <v>26</v>
      </c>
    </row>
    <row r="37" spans="1:6" ht="16" thickTop="1">
      <c r="A37" s="65">
        <f t="shared" si="0"/>
        <v>27</v>
      </c>
      <c r="B37" s="38"/>
      <c r="C37" s="328"/>
      <c r="D37" s="53"/>
      <c r="E37" s="54"/>
      <c r="F37" s="65">
        <f t="shared" si="1"/>
        <v>27</v>
      </c>
    </row>
    <row r="38" spans="1:6">
      <c r="A38" s="65">
        <f t="shared" si="0"/>
        <v>28</v>
      </c>
      <c r="B38" s="16" t="s">
        <v>363</v>
      </c>
      <c r="C38" s="328"/>
      <c r="D38" s="53"/>
      <c r="E38" s="54"/>
      <c r="F38" s="65">
        <f t="shared" si="1"/>
        <v>28</v>
      </c>
    </row>
    <row r="39" spans="1:6">
      <c r="A39" s="65">
        <f t="shared" si="0"/>
        <v>29</v>
      </c>
      <c r="B39" s="13" t="s">
        <v>345</v>
      </c>
      <c r="C39" s="409">
        <v>0</v>
      </c>
      <c r="D39" s="407"/>
      <c r="E39" s="45" t="s">
        <v>24</v>
      </c>
      <c r="F39" s="65">
        <f t="shared" si="1"/>
        <v>29</v>
      </c>
    </row>
    <row r="40" spans="1:6">
      <c r="A40" s="65">
        <f t="shared" si="0"/>
        <v>30</v>
      </c>
      <c r="B40" s="13" t="s">
        <v>346</v>
      </c>
      <c r="C40" s="432">
        <v>0</v>
      </c>
      <c r="D40" s="47"/>
      <c r="E40" s="45" t="s">
        <v>24</v>
      </c>
      <c r="F40" s="65">
        <f t="shared" si="1"/>
        <v>30</v>
      </c>
    </row>
    <row r="41" spans="1:6">
      <c r="A41" s="65">
        <f t="shared" si="0"/>
        <v>31</v>
      </c>
      <c r="B41" s="12" t="s">
        <v>347</v>
      </c>
      <c r="C41" s="408">
        <f>C39+C40</f>
        <v>0</v>
      </c>
      <c r="D41" s="53"/>
      <c r="E41" s="45" t="s">
        <v>498</v>
      </c>
      <c r="F41" s="65">
        <f t="shared" si="1"/>
        <v>31</v>
      </c>
    </row>
    <row r="42" spans="1:6">
      <c r="A42" s="65">
        <f t="shared" si="0"/>
        <v>32</v>
      </c>
      <c r="B42" s="38"/>
      <c r="C42" s="328"/>
      <c r="D42" s="53"/>
      <c r="E42" s="54"/>
      <c r="F42" s="65">
        <f t="shared" si="1"/>
        <v>32</v>
      </c>
    </row>
    <row r="43" spans="1:6">
      <c r="A43" s="65">
        <f t="shared" si="0"/>
        <v>33</v>
      </c>
      <c r="B43" s="16" t="s">
        <v>364</v>
      </c>
      <c r="C43" s="328"/>
      <c r="D43" s="53"/>
      <c r="E43" s="54"/>
      <c r="F43" s="65">
        <f t="shared" si="1"/>
        <v>33</v>
      </c>
    </row>
    <row r="44" spans="1:6">
      <c r="A44" s="65">
        <f t="shared" si="0"/>
        <v>34</v>
      </c>
      <c r="B44" s="13" t="s">
        <v>348</v>
      </c>
      <c r="C44" s="409">
        <v>0</v>
      </c>
      <c r="D44" s="47"/>
      <c r="E44" s="45" t="s">
        <v>24</v>
      </c>
      <c r="F44" s="65">
        <f t="shared" si="1"/>
        <v>34</v>
      </c>
    </row>
    <row r="45" spans="1:6">
      <c r="A45" s="65">
        <f t="shared" si="0"/>
        <v>35</v>
      </c>
      <c r="B45" s="12" t="s">
        <v>349</v>
      </c>
      <c r="C45" s="433">
        <v>0</v>
      </c>
      <c r="D45" s="47"/>
      <c r="E45" s="45" t="s">
        <v>24</v>
      </c>
      <c r="F45" s="65">
        <f t="shared" si="1"/>
        <v>35</v>
      </c>
    </row>
    <row r="46" spans="1:6">
      <c r="A46" s="65">
        <f t="shared" si="0"/>
        <v>36</v>
      </c>
      <c r="B46" s="12" t="s">
        <v>350</v>
      </c>
      <c r="C46" s="408">
        <f>C44+C45</f>
        <v>0</v>
      </c>
      <c r="D46" s="53"/>
      <c r="E46" s="45" t="s">
        <v>499</v>
      </c>
      <c r="F46" s="65">
        <f t="shared" si="1"/>
        <v>36</v>
      </c>
    </row>
    <row r="47" spans="1:6">
      <c r="A47" s="65">
        <f t="shared" si="0"/>
        <v>37</v>
      </c>
      <c r="B47" s="38"/>
      <c r="C47" s="328"/>
      <c r="D47" s="53"/>
      <c r="E47" s="54"/>
      <c r="F47" s="65">
        <f t="shared" si="1"/>
        <v>37</v>
      </c>
    </row>
    <row r="48" spans="1:6" ht="16" thickBot="1">
      <c r="A48" s="65">
        <f t="shared" si="0"/>
        <v>38</v>
      </c>
      <c r="B48" s="16" t="s">
        <v>365</v>
      </c>
      <c r="C48" s="410">
        <v>0</v>
      </c>
      <c r="D48" s="47"/>
      <c r="E48" s="45" t="s">
        <v>24</v>
      </c>
      <c r="F48" s="65">
        <f t="shared" si="1"/>
        <v>38</v>
      </c>
    </row>
    <row r="49" spans="1:8" ht="16" thickTop="1">
      <c r="A49" s="65"/>
      <c r="B49" s="16"/>
      <c r="C49" s="586"/>
      <c r="D49" s="47"/>
      <c r="E49" s="45"/>
      <c r="F49" s="65"/>
    </row>
    <row r="50" spans="1:8">
      <c r="A50" s="65"/>
      <c r="B50" s="38"/>
      <c r="C50" s="328"/>
      <c r="D50" s="53"/>
      <c r="E50" s="54"/>
      <c r="F50" s="65"/>
    </row>
    <row r="51" spans="1:8">
      <c r="A51" s="479" t="s">
        <v>393</v>
      </c>
      <c r="B51" s="681" t="str">
        <f>'Pg9 Rev Stmt AV'!B114</f>
        <v>Items in BOLD have changed to correct the over-allocation of "Duplicate Charges (Company Energy Use)" Credit in FERC Account no. 929.</v>
      </c>
      <c r="C51" s="43"/>
      <c r="D51" s="43"/>
      <c r="E51" s="43"/>
      <c r="F51" s="65"/>
    </row>
    <row r="52" spans="1:8">
      <c r="A52" s="479"/>
      <c r="B52" s="64"/>
      <c r="C52" s="43"/>
      <c r="D52" s="43"/>
      <c r="E52" s="43"/>
      <c r="F52" s="65"/>
    </row>
    <row r="53" spans="1:8">
      <c r="A53" s="479"/>
      <c r="B53" s="64"/>
      <c r="C53" s="43"/>
      <c r="D53" s="43"/>
      <c r="E53" s="43"/>
      <c r="F53" s="65"/>
    </row>
    <row r="54" spans="1:8">
      <c r="A54" s="65"/>
      <c r="B54" s="715" t="str">
        <f>B2</f>
        <v>SAN DIEGO GAS &amp; ELECTRIC COMPANY</v>
      </c>
      <c r="C54" s="735"/>
      <c r="D54" s="735"/>
      <c r="E54" s="735"/>
      <c r="F54" s="65"/>
    </row>
    <row r="55" spans="1:8">
      <c r="A55" s="65"/>
      <c r="B55" s="715" t="str">
        <f>B3</f>
        <v xml:space="preserve">Derivation of End Use Transmission Rate Base </v>
      </c>
      <c r="C55" s="735"/>
      <c r="D55" s="735"/>
      <c r="E55" s="735"/>
      <c r="F55" s="65"/>
    </row>
    <row r="56" spans="1:8">
      <c r="A56" s="65"/>
      <c r="B56" s="732" t="str">
        <f>B4</f>
        <v>Base Period &amp; True-Up Period 12 - Months Ending December 31, 2017</v>
      </c>
      <c r="C56" s="733"/>
      <c r="D56" s="733"/>
      <c r="E56" s="733"/>
      <c r="F56" s="65"/>
    </row>
    <row r="57" spans="1:8">
      <c r="A57" s="65"/>
      <c r="B57" s="734" t="s">
        <v>1</v>
      </c>
      <c r="C57" s="735"/>
      <c r="D57" s="735"/>
      <c r="E57" s="735"/>
      <c r="F57" s="65"/>
    </row>
    <row r="58" spans="1:8">
      <c r="A58" s="65"/>
      <c r="B58" s="55"/>
      <c r="C58" s="43"/>
      <c r="D58" s="43"/>
      <c r="E58" s="43"/>
      <c r="F58" s="65"/>
    </row>
    <row r="59" spans="1:8">
      <c r="A59" s="65" t="s">
        <v>2</v>
      </c>
      <c r="B59" s="55"/>
      <c r="C59" s="43"/>
      <c r="D59" s="43"/>
      <c r="E59" s="43"/>
      <c r="F59" s="65"/>
    </row>
    <row r="60" spans="1:8">
      <c r="A60" s="65" t="s">
        <v>14</v>
      </c>
      <c r="B60" s="55"/>
      <c r="C60" s="43"/>
      <c r="D60" s="43"/>
      <c r="E60" s="43"/>
      <c r="F60" s="65"/>
    </row>
    <row r="61" spans="1:8">
      <c r="A61" s="65"/>
      <c r="B61" s="16" t="s">
        <v>340</v>
      </c>
      <c r="C61" s="43"/>
      <c r="D61" s="43"/>
      <c r="E61" s="43"/>
      <c r="F61" s="65"/>
    </row>
    <row r="62" spans="1:8">
      <c r="A62" s="65"/>
      <c r="B62" s="48"/>
      <c r="C62" s="47"/>
      <c r="D62" s="47"/>
      <c r="E62" s="54"/>
      <c r="F62" s="65"/>
    </row>
    <row r="63" spans="1:8">
      <c r="A63" s="65">
        <v>1</v>
      </c>
      <c r="B63" s="16" t="s">
        <v>139</v>
      </c>
      <c r="C63" s="47"/>
      <c r="D63" s="47"/>
      <c r="E63" s="54"/>
      <c r="F63" s="65">
        <f t="shared" ref="F63:F87" si="2">A63</f>
        <v>1</v>
      </c>
    </row>
    <row r="64" spans="1:8">
      <c r="A64" s="65">
        <v>2</v>
      </c>
      <c r="B64" s="13" t="s">
        <v>19</v>
      </c>
      <c r="C64" s="330">
        <v>5164791.7493253844</v>
      </c>
      <c r="D64" s="479"/>
      <c r="E64" s="45" t="s">
        <v>583</v>
      </c>
      <c r="F64" s="65">
        <f t="shared" si="2"/>
        <v>2</v>
      </c>
      <c r="G64" s="60"/>
      <c r="H64" s="61"/>
    </row>
    <row r="65" spans="1:8">
      <c r="A65" s="65">
        <v>3</v>
      </c>
      <c r="B65" s="13" t="s">
        <v>140</v>
      </c>
      <c r="C65" s="331">
        <v>16449.214362614002</v>
      </c>
      <c r="D65" s="479"/>
      <c r="E65" s="45" t="s">
        <v>584</v>
      </c>
      <c r="F65" s="65">
        <f t="shared" si="2"/>
        <v>3</v>
      </c>
      <c r="G65" s="60"/>
      <c r="H65" s="61"/>
    </row>
    <row r="66" spans="1:8">
      <c r="A66" s="65">
        <v>4</v>
      </c>
      <c r="B66" s="13" t="s">
        <v>10</v>
      </c>
      <c r="C66" s="331">
        <v>36285.787851161265</v>
      </c>
      <c r="D66" s="479"/>
      <c r="E66" s="45" t="s">
        <v>573</v>
      </c>
      <c r="F66" s="65">
        <f t="shared" si="2"/>
        <v>4</v>
      </c>
      <c r="G66" s="60"/>
      <c r="H66" s="62"/>
    </row>
    <row r="67" spans="1:8">
      <c r="A67" s="65">
        <v>5</v>
      </c>
      <c r="B67" s="13" t="s">
        <v>124</v>
      </c>
      <c r="C67" s="329">
        <v>79532.990880131401</v>
      </c>
      <c r="D67" s="479"/>
      <c r="E67" s="45" t="s">
        <v>574</v>
      </c>
      <c r="F67" s="65">
        <f t="shared" si="2"/>
        <v>5</v>
      </c>
      <c r="G67" s="61"/>
      <c r="H67" s="61"/>
    </row>
    <row r="68" spans="1:8">
      <c r="A68" s="65">
        <v>6</v>
      </c>
      <c r="B68" s="13" t="s">
        <v>141</v>
      </c>
      <c r="C68" s="319">
        <f>SUM(C64:C67)</f>
        <v>5297059.7424192913</v>
      </c>
      <c r="D68" s="479"/>
      <c r="E68" s="45" t="s">
        <v>489</v>
      </c>
      <c r="F68" s="65">
        <f t="shared" si="2"/>
        <v>6</v>
      </c>
      <c r="G68" s="60"/>
      <c r="H68" s="61"/>
    </row>
    <row r="69" spans="1:8">
      <c r="A69" s="65">
        <v>7</v>
      </c>
      <c r="B69" s="12"/>
      <c r="C69" s="332"/>
      <c r="D69" s="47"/>
      <c r="E69" s="54"/>
      <c r="F69" s="65">
        <f t="shared" si="2"/>
        <v>7</v>
      </c>
      <c r="G69" s="61"/>
      <c r="H69" s="61"/>
    </row>
    <row r="70" spans="1:8">
      <c r="A70" s="65">
        <v>8</v>
      </c>
      <c r="B70" s="15" t="s">
        <v>142</v>
      </c>
      <c r="C70" s="332"/>
      <c r="D70" s="47"/>
      <c r="E70" s="54"/>
      <c r="F70" s="65">
        <f t="shared" si="2"/>
        <v>8</v>
      </c>
      <c r="G70" s="61"/>
      <c r="H70" s="61"/>
    </row>
    <row r="71" spans="1:8">
      <c r="A71" s="65">
        <v>9</v>
      </c>
      <c r="B71" s="12" t="s">
        <v>143</v>
      </c>
      <c r="C71" s="330">
        <v>1003654.8074457693</v>
      </c>
      <c r="D71" s="479"/>
      <c r="E71" s="45" t="s">
        <v>585</v>
      </c>
      <c r="F71" s="65">
        <f t="shared" si="2"/>
        <v>9</v>
      </c>
      <c r="G71" s="61"/>
      <c r="H71" s="61"/>
    </row>
    <row r="72" spans="1:8">
      <c r="A72" s="65">
        <v>10</v>
      </c>
      <c r="B72" s="12" t="s">
        <v>18</v>
      </c>
      <c r="C72" s="331">
        <v>9543.3343104976702</v>
      </c>
      <c r="D72" s="479"/>
      <c r="E72" s="45" t="s">
        <v>586</v>
      </c>
      <c r="F72" s="65">
        <f t="shared" si="2"/>
        <v>10</v>
      </c>
      <c r="G72" s="61"/>
      <c r="H72" s="61"/>
    </row>
    <row r="73" spans="1:8">
      <c r="A73" s="65">
        <v>11</v>
      </c>
      <c r="B73" s="12" t="s">
        <v>144</v>
      </c>
      <c r="C73" s="331">
        <v>14605.677025620662</v>
      </c>
      <c r="D73" s="479"/>
      <c r="E73" s="45" t="s">
        <v>587</v>
      </c>
      <c r="F73" s="65">
        <f t="shared" si="2"/>
        <v>11</v>
      </c>
      <c r="G73" s="61"/>
      <c r="H73" s="61"/>
    </row>
    <row r="74" spans="1:8">
      <c r="A74" s="65">
        <v>12</v>
      </c>
      <c r="B74" s="12" t="s">
        <v>145</v>
      </c>
      <c r="C74" s="329">
        <v>40576.768070309889</v>
      </c>
      <c r="D74" s="479"/>
      <c r="E74" s="45" t="s">
        <v>588</v>
      </c>
      <c r="F74" s="65">
        <f t="shared" si="2"/>
        <v>12</v>
      </c>
      <c r="G74" s="61"/>
      <c r="H74" s="61"/>
    </row>
    <row r="75" spans="1:8">
      <c r="A75" s="65">
        <v>13</v>
      </c>
      <c r="B75" s="276" t="s">
        <v>17</v>
      </c>
      <c r="C75" s="319">
        <f>SUM(C71:C74)</f>
        <v>1068380.5868521975</v>
      </c>
      <c r="D75" s="479"/>
      <c r="E75" s="45" t="s">
        <v>500</v>
      </c>
      <c r="F75" s="65">
        <f t="shared" si="2"/>
        <v>13</v>
      </c>
      <c r="G75" s="61"/>
      <c r="H75" s="61"/>
    </row>
    <row r="76" spans="1:8">
      <c r="A76" s="65">
        <v>14</v>
      </c>
      <c r="B76" s="276"/>
      <c r="C76" s="326"/>
      <c r="D76" s="51"/>
      <c r="E76" s="54"/>
      <c r="F76" s="65">
        <f t="shared" si="2"/>
        <v>14</v>
      </c>
      <c r="G76" s="61"/>
      <c r="H76" s="61"/>
    </row>
    <row r="77" spans="1:8">
      <c r="A77" s="65">
        <v>15</v>
      </c>
      <c r="B77" s="16" t="s">
        <v>123</v>
      </c>
      <c r="C77" s="326"/>
      <c r="D77" s="51"/>
      <c r="E77" s="54"/>
      <c r="F77" s="65">
        <f t="shared" si="2"/>
        <v>15</v>
      </c>
      <c r="G77" s="61"/>
      <c r="H77" s="61"/>
    </row>
    <row r="78" spans="1:8">
      <c r="A78" s="65">
        <v>16</v>
      </c>
      <c r="B78" s="13" t="s">
        <v>19</v>
      </c>
      <c r="C78" s="333">
        <f>C64-C71</f>
        <v>4161136.9418796152</v>
      </c>
      <c r="D78" s="479"/>
      <c r="E78" s="45" t="s">
        <v>501</v>
      </c>
      <c r="F78" s="65">
        <f t="shared" si="2"/>
        <v>16</v>
      </c>
      <c r="G78" s="61"/>
      <c r="H78" s="61"/>
    </row>
    <row r="79" spans="1:8">
      <c r="A79" s="65">
        <v>17</v>
      </c>
      <c r="B79" s="13" t="s">
        <v>9</v>
      </c>
      <c r="C79" s="334">
        <f>C65-C72</f>
        <v>6905.8800521163321</v>
      </c>
      <c r="D79" s="479"/>
      <c r="E79" s="45" t="s">
        <v>502</v>
      </c>
      <c r="F79" s="65">
        <f t="shared" si="2"/>
        <v>17</v>
      </c>
      <c r="G79" s="61"/>
      <c r="H79" s="61"/>
    </row>
    <row r="80" spans="1:8">
      <c r="A80" s="65">
        <v>18</v>
      </c>
      <c r="B80" s="13" t="s">
        <v>10</v>
      </c>
      <c r="C80" s="334">
        <f>C66-C73</f>
        <v>21680.110825540603</v>
      </c>
      <c r="D80" s="479"/>
      <c r="E80" s="45" t="s">
        <v>503</v>
      </c>
      <c r="F80" s="65">
        <f t="shared" si="2"/>
        <v>18</v>
      </c>
    </row>
    <row r="81" spans="1:6">
      <c r="A81" s="65">
        <v>19</v>
      </c>
      <c r="B81" s="13" t="s">
        <v>124</v>
      </c>
      <c r="C81" s="335">
        <f>C67-C74</f>
        <v>38956.222809821513</v>
      </c>
      <c r="D81" s="479"/>
      <c r="E81" s="45" t="s">
        <v>504</v>
      </c>
      <c r="F81" s="65">
        <f t="shared" si="2"/>
        <v>19</v>
      </c>
    </row>
    <row r="82" spans="1:6" ht="16" thickBot="1">
      <c r="A82" s="65">
        <v>20</v>
      </c>
      <c r="B82" s="12" t="s">
        <v>125</v>
      </c>
      <c r="C82" s="336">
        <f>SUM(C78:C81)</f>
        <v>4228679.1555670938</v>
      </c>
      <c r="D82" s="479"/>
      <c r="E82" s="45" t="s">
        <v>505</v>
      </c>
      <c r="F82" s="65">
        <f t="shared" si="2"/>
        <v>20</v>
      </c>
    </row>
    <row r="83" spans="1:6" ht="16" thickTop="1">
      <c r="A83" s="65">
        <v>21</v>
      </c>
      <c r="B83" s="38"/>
      <c r="C83" s="53"/>
      <c r="D83" s="53"/>
      <c r="E83" s="54"/>
      <c r="F83" s="65">
        <f t="shared" si="2"/>
        <v>21</v>
      </c>
    </row>
    <row r="84" spans="1:6">
      <c r="A84" s="65">
        <v>22</v>
      </c>
      <c r="B84" s="16" t="s">
        <v>344</v>
      </c>
      <c r="C84" s="53"/>
      <c r="D84" s="53"/>
      <c r="E84" s="54"/>
      <c r="F84" s="65">
        <f t="shared" si="2"/>
        <v>22</v>
      </c>
    </row>
    <row r="85" spans="1:6">
      <c r="A85" s="65">
        <v>23</v>
      </c>
      <c r="B85" s="13" t="s">
        <v>341</v>
      </c>
      <c r="C85" s="409">
        <v>0</v>
      </c>
      <c r="D85" s="53"/>
      <c r="E85" s="45" t="s">
        <v>24</v>
      </c>
      <c r="F85" s="65">
        <f t="shared" si="2"/>
        <v>23</v>
      </c>
    </row>
    <row r="86" spans="1:6">
      <c r="A86" s="65">
        <v>24</v>
      </c>
      <c r="B86" s="12" t="s">
        <v>342</v>
      </c>
      <c r="C86" s="433">
        <v>0</v>
      </c>
      <c r="D86" s="53"/>
      <c r="E86" s="45" t="s">
        <v>24</v>
      </c>
      <c r="F86" s="65">
        <f t="shared" si="2"/>
        <v>24</v>
      </c>
    </row>
    <row r="87" spans="1:6" ht="16" thickBot="1">
      <c r="A87" s="65">
        <v>25</v>
      </c>
      <c r="B87" s="13" t="s">
        <v>343</v>
      </c>
      <c r="C87" s="406">
        <f>C85-C86</f>
        <v>0</v>
      </c>
      <c r="D87" s="53"/>
      <c r="E87" s="45" t="s">
        <v>506</v>
      </c>
      <c r="F87" s="65">
        <f t="shared" si="2"/>
        <v>25</v>
      </c>
    </row>
    <row r="88" spans="1:6" ht="16" thickTop="1">
      <c r="A88" s="65"/>
    </row>
    <row r="90" spans="1:6">
      <c r="A90" s="479"/>
      <c r="B90" s="64"/>
    </row>
  </sheetData>
  <mergeCells count="8">
    <mergeCell ref="B56:E56"/>
    <mergeCell ref="B57:E57"/>
    <mergeCell ref="B2:E2"/>
    <mergeCell ref="B3:E3"/>
    <mergeCell ref="B4:E4"/>
    <mergeCell ref="B5:E5"/>
    <mergeCell ref="B54:E54"/>
    <mergeCell ref="B55:E5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Roman,Bold"&amp;7REVISED</oddHeader>
    <oddFooter>&amp;L&amp;F&amp;CPage 11.&amp;P&amp;R&amp;A</oddFooter>
  </headerFooter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8DFB-A08A-496D-9289-12CB460F3793}">
  <dimension ref="A1:H91"/>
  <sheetViews>
    <sheetView zoomScale="80" zoomScaleNormal="80" workbookViewId="0"/>
  </sheetViews>
  <sheetFormatPr defaultColWidth="8.81640625" defaultRowHeight="15.5"/>
  <cols>
    <col min="1" max="1" width="5.1796875" style="59" customWidth="1"/>
    <col min="2" max="2" width="83" style="11" customWidth="1"/>
    <col min="3" max="3" width="16.81640625" style="11" customWidth="1"/>
    <col min="4" max="4" width="1.54296875" style="11" customWidth="1"/>
    <col min="5" max="5" width="38.81640625" style="11" customWidth="1"/>
    <col min="6" max="6" width="5.1796875" style="59" customWidth="1"/>
    <col min="7" max="16384" width="8.81640625" style="11"/>
  </cols>
  <sheetData>
    <row r="1" spans="1:6">
      <c r="A1" s="630" t="s">
        <v>646</v>
      </c>
    </row>
    <row r="2" spans="1:6">
      <c r="A2" s="65"/>
      <c r="B2" s="43"/>
      <c r="C2" s="46"/>
      <c r="D2" s="46"/>
      <c r="E2" s="54"/>
      <c r="F2" s="65"/>
    </row>
    <row r="3" spans="1:6">
      <c r="A3" s="65"/>
      <c r="B3" s="715" t="s">
        <v>12</v>
      </c>
      <c r="C3" s="735"/>
      <c r="D3" s="735"/>
      <c r="E3" s="735"/>
      <c r="F3" s="65"/>
    </row>
    <row r="4" spans="1:6">
      <c r="A4" s="65" t="s">
        <v>7</v>
      </c>
      <c r="B4" s="715" t="s">
        <v>121</v>
      </c>
      <c r="C4" s="735"/>
      <c r="D4" s="735"/>
      <c r="E4" s="735"/>
      <c r="F4" s="65" t="s">
        <v>7</v>
      </c>
    </row>
    <row r="5" spans="1:6">
      <c r="A5" s="65"/>
      <c r="B5" s="732" t="s">
        <v>374</v>
      </c>
      <c r="C5" s="733"/>
      <c r="D5" s="733"/>
      <c r="E5" s="733"/>
      <c r="F5" s="65"/>
    </row>
    <row r="6" spans="1:6">
      <c r="A6" s="65"/>
      <c r="B6" s="734" t="s">
        <v>1</v>
      </c>
      <c r="C6" s="735"/>
      <c r="D6" s="735"/>
      <c r="E6" s="735"/>
      <c r="F6" s="65"/>
    </row>
    <row r="7" spans="1:6">
      <c r="A7" s="65"/>
      <c r="B7" s="55"/>
      <c r="C7" s="43"/>
      <c r="D7" s="43"/>
      <c r="E7" s="43"/>
      <c r="F7" s="65"/>
    </row>
    <row r="8" spans="1:6">
      <c r="A8" s="65" t="s">
        <v>2</v>
      </c>
      <c r="B8" s="43"/>
      <c r="C8" s="47"/>
      <c r="D8" s="47"/>
      <c r="E8" s="54"/>
      <c r="F8" s="65" t="s">
        <v>2</v>
      </c>
    </row>
    <row r="9" spans="1:6">
      <c r="A9" s="65" t="s">
        <v>14</v>
      </c>
      <c r="B9" s="43" t="s">
        <v>7</v>
      </c>
      <c r="C9" s="265" t="s">
        <v>22</v>
      </c>
      <c r="D9" s="47"/>
      <c r="E9" s="42" t="s">
        <v>6</v>
      </c>
      <c r="F9" s="65" t="s">
        <v>14</v>
      </c>
    </row>
    <row r="10" spans="1:6">
      <c r="A10" s="65"/>
      <c r="B10" s="16" t="s">
        <v>122</v>
      </c>
      <c r="C10" s="49"/>
      <c r="D10" s="47"/>
      <c r="E10" s="54"/>
      <c r="F10" s="65"/>
    </row>
    <row r="11" spans="1:6">
      <c r="A11" s="65"/>
      <c r="B11" s="48"/>
      <c r="C11" s="49"/>
      <c r="D11" s="47"/>
      <c r="E11" s="54"/>
      <c r="F11" s="65"/>
    </row>
    <row r="12" spans="1:6">
      <c r="A12" s="65">
        <v>1</v>
      </c>
      <c r="B12" s="16" t="s">
        <v>123</v>
      </c>
      <c r="C12" s="49"/>
      <c r="D12" s="49"/>
      <c r="E12" s="54"/>
      <c r="F12" s="65">
        <f>A12</f>
        <v>1</v>
      </c>
    </row>
    <row r="13" spans="1:6">
      <c r="A13" s="65">
        <f>A12+1</f>
        <v>2</v>
      </c>
      <c r="B13" s="13" t="s">
        <v>19</v>
      </c>
      <c r="C13" s="575">
        <f>C79</f>
        <v>4161136.9418796152</v>
      </c>
      <c r="D13" s="479" t="s">
        <v>393</v>
      </c>
      <c r="E13" s="45" t="s">
        <v>485</v>
      </c>
      <c r="F13" s="65">
        <f>F12+1</f>
        <v>2</v>
      </c>
    </row>
    <row r="14" spans="1:6">
      <c r="A14" s="65">
        <f t="shared" ref="A14:A49" si="0">A13+1</f>
        <v>3</v>
      </c>
      <c r="B14" s="13" t="s">
        <v>9</v>
      </c>
      <c r="C14" s="572">
        <f>C80</f>
        <v>6905.8800521163321</v>
      </c>
      <c r="D14" s="479" t="s">
        <v>393</v>
      </c>
      <c r="E14" s="45" t="s">
        <v>486</v>
      </c>
      <c r="F14" s="65">
        <f t="shared" ref="F14:F49" si="1">F13+1</f>
        <v>3</v>
      </c>
    </row>
    <row r="15" spans="1:6">
      <c r="A15" s="65">
        <f t="shared" si="0"/>
        <v>4</v>
      </c>
      <c r="B15" s="13" t="s">
        <v>10</v>
      </c>
      <c r="C15" s="572">
        <f>C81</f>
        <v>21680.110825540603</v>
      </c>
      <c r="D15" s="479" t="s">
        <v>393</v>
      </c>
      <c r="E15" s="45" t="s">
        <v>487</v>
      </c>
      <c r="F15" s="65">
        <f t="shared" si="1"/>
        <v>4</v>
      </c>
    </row>
    <row r="16" spans="1:6">
      <c r="A16" s="65">
        <f t="shared" si="0"/>
        <v>5</v>
      </c>
      <c r="B16" s="13" t="s">
        <v>124</v>
      </c>
      <c r="C16" s="576">
        <f>C82</f>
        <v>38956.222809821513</v>
      </c>
      <c r="D16" s="479" t="s">
        <v>393</v>
      </c>
      <c r="E16" s="45" t="s">
        <v>488</v>
      </c>
      <c r="F16" s="65">
        <f t="shared" si="1"/>
        <v>5</v>
      </c>
    </row>
    <row r="17" spans="1:6">
      <c r="A17" s="65">
        <f t="shared" si="0"/>
        <v>6</v>
      </c>
      <c r="B17" s="13" t="s">
        <v>125</v>
      </c>
      <c r="C17" s="577">
        <f>SUM(C13:C16)</f>
        <v>4228679.1555670938</v>
      </c>
      <c r="D17" s="479" t="s">
        <v>393</v>
      </c>
      <c r="E17" s="45" t="s">
        <v>489</v>
      </c>
      <c r="F17" s="65">
        <f t="shared" si="1"/>
        <v>6</v>
      </c>
    </row>
    <row r="18" spans="1:6">
      <c r="A18" s="65">
        <f t="shared" si="0"/>
        <v>7</v>
      </c>
      <c r="B18" s="12"/>
      <c r="C18" s="320"/>
      <c r="D18" s="50"/>
      <c r="E18" s="54"/>
      <c r="F18" s="65">
        <f t="shared" si="1"/>
        <v>7</v>
      </c>
    </row>
    <row r="19" spans="1:6">
      <c r="A19" s="65">
        <f t="shared" si="0"/>
        <v>8</v>
      </c>
      <c r="B19" s="16" t="s">
        <v>126</v>
      </c>
      <c r="C19" s="320"/>
      <c r="D19" s="50"/>
      <c r="E19" s="54"/>
      <c r="F19" s="65">
        <f t="shared" si="1"/>
        <v>8</v>
      </c>
    </row>
    <row r="20" spans="1:6">
      <c r="A20" s="65">
        <f t="shared" si="0"/>
        <v>9</v>
      </c>
      <c r="B20" s="13" t="s">
        <v>127</v>
      </c>
      <c r="C20" s="321">
        <v>2812.8896153846149</v>
      </c>
      <c r="D20" s="47"/>
      <c r="E20" s="45" t="s">
        <v>490</v>
      </c>
      <c r="F20" s="65">
        <f t="shared" si="1"/>
        <v>9</v>
      </c>
    </row>
    <row r="21" spans="1:6">
      <c r="A21" s="65">
        <f t="shared" si="0"/>
        <v>10</v>
      </c>
      <c r="B21" s="13" t="s">
        <v>128</v>
      </c>
      <c r="C21" s="396">
        <v>0</v>
      </c>
      <c r="D21" s="47"/>
      <c r="E21" s="45" t="s">
        <v>491</v>
      </c>
      <c r="F21" s="65">
        <f t="shared" si="1"/>
        <v>10</v>
      </c>
    </row>
    <row r="22" spans="1:6">
      <c r="A22" s="65">
        <f t="shared" si="0"/>
        <v>11</v>
      </c>
      <c r="B22" s="13" t="s">
        <v>129</v>
      </c>
      <c r="C22" s="322">
        <f>C20+C21</f>
        <v>2812.8896153846149</v>
      </c>
      <c r="D22" s="275"/>
      <c r="E22" s="45" t="s">
        <v>492</v>
      </c>
      <c r="F22" s="65">
        <f t="shared" si="1"/>
        <v>11</v>
      </c>
    </row>
    <row r="23" spans="1:6">
      <c r="A23" s="65">
        <f t="shared" si="0"/>
        <v>12</v>
      </c>
      <c r="B23" s="13"/>
      <c r="C23" s="323"/>
      <c r="D23" s="46"/>
      <c r="E23" s="54"/>
      <c r="F23" s="65">
        <f t="shared" si="1"/>
        <v>12</v>
      </c>
    </row>
    <row r="24" spans="1:6">
      <c r="A24" s="65">
        <f t="shared" si="0"/>
        <v>13</v>
      </c>
      <c r="B24" s="16" t="s">
        <v>130</v>
      </c>
      <c r="C24" s="320"/>
      <c r="D24" s="50"/>
      <c r="E24" s="54"/>
      <c r="F24" s="65">
        <f t="shared" si="1"/>
        <v>13</v>
      </c>
    </row>
    <row r="25" spans="1:6">
      <c r="A25" s="65">
        <f t="shared" si="0"/>
        <v>14</v>
      </c>
      <c r="B25" s="12" t="s">
        <v>131</v>
      </c>
      <c r="C25" s="625">
        <v>-703514.458427342</v>
      </c>
      <c r="D25" s="479" t="s">
        <v>393</v>
      </c>
      <c r="E25" s="45" t="s">
        <v>582</v>
      </c>
      <c r="F25" s="65">
        <f t="shared" si="1"/>
        <v>14</v>
      </c>
    </row>
    <row r="26" spans="1:6">
      <c r="A26" s="65">
        <f t="shared" si="0"/>
        <v>15</v>
      </c>
      <c r="B26" s="12" t="s">
        <v>132</v>
      </c>
      <c r="C26" s="325">
        <v>0</v>
      </c>
      <c r="D26" s="47"/>
      <c r="E26" s="45" t="s">
        <v>493</v>
      </c>
      <c r="F26" s="65">
        <f t="shared" si="1"/>
        <v>15</v>
      </c>
    </row>
    <row r="27" spans="1:6">
      <c r="A27" s="65">
        <f t="shared" si="0"/>
        <v>16</v>
      </c>
      <c r="B27" s="13" t="s">
        <v>133</v>
      </c>
      <c r="C27" s="577">
        <f>SUM(C25:C26)</f>
        <v>-703514.458427342</v>
      </c>
      <c r="D27" s="479" t="s">
        <v>393</v>
      </c>
      <c r="E27" s="45" t="s">
        <v>494</v>
      </c>
      <c r="F27" s="65">
        <f t="shared" si="1"/>
        <v>16</v>
      </c>
    </row>
    <row r="28" spans="1:6">
      <c r="A28" s="65">
        <f t="shared" si="0"/>
        <v>17</v>
      </c>
      <c r="B28" s="43"/>
      <c r="C28" s="326"/>
      <c r="D28" s="51"/>
      <c r="E28" s="54"/>
      <c r="F28" s="65">
        <f t="shared" si="1"/>
        <v>17</v>
      </c>
    </row>
    <row r="29" spans="1:6">
      <c r="A29" s="65">
        <f t="shared" si="0"/>
        <v>18</v>
      </c>
      <c r="B29" s="16" t="s">
        <v>134</v>
      </c>
      <c r="C29" s="326"/>
      <c r="D29" s="51"/>
      <c r="E29" s="54"/>
      <c r="F29" s="65">
        <f t="shared" si="1"/>
        <v>18</v>
      </c>
    </row>
    <row r="30" spans="1:6">
      <c r="A30" s="65">
        <f t="shared" si="0"/>
        <v>19</v>
      </c>
      <c r="B30" s="13" t="s">
        <v>135</v>
      </c>
      <c r="C30" s="575">
        <v>45645.788319952517</v>
      </c>
      <c r="D30" s="479" t="s">
        <v>393</v>
      </c>
      <c r="E30" s="45" t="s">
        <v>564</v>
      </c>
      <c r="F30" s="65">
        <f t="shared" si="1"/>
        <v>19</v>
      </c>
    </row>
    <row r="31" spans="1:6">
      <c r="A31" s="65">
        <f t="shared" si="0"/>
        <v>20</v>
      </c>
      <c r="B31" s="13" t="s">
        <v>136</v>
      </c>
      <c r="C31" s="572">
        <v>16992.487920155971</v>
      </c>
      <c r="D31" s="479" t="s">
        <v>393</v>
      </c>
      <c r="E31" s="45" t="s">
        <v>565</v>
      </c>
      <c r="F31" s="65">
        <f t="shared" si="1"/>
        <v>20</v>
      </c>
    </row>
    <row r="32" spans="1:6">
      <c r="A32" s="65">
        <f t="shared" si="0"/>
        <v>21</v>
      </c>
      <c r="B32" s="13" t="s">
        <v>137</v>
      </c>
      <c r="C32" s="576">
        <v>7550.0527820266825</v>
      </c>
      <c r="D32" s="479" t="s">
        <v>393</v>
      </c>
      <c r="E32" s="45" t="s">
        <v>566</v>
      </c>
      <c r="F32" s="65">
        <f t="shared" si="1"/>
        <v>21</v>
      </c>
    </row>
    <row r="33" spans="1:6">
      <c r="A33" s="65">
        <f t="shared" si="0"/>
        <v>22</v>
      </c>
      <c r="B33" s="13" t="s">
        <v>240</v>
      </c>
      <c r="C33" s="577">
        <f>SUM(C30:C32)</f>
        <v>70188.329022135178</v>
      </c>
      <c r="D33" s="479" t="s">
        <v>393</v>
      </c>
      <c r="E33" s="45" t="s">
        <v>495</v>
      </c>
      <c r="F33" s="65">
        <f t="shared" si="1"/>
        <v>22</v>
      </c>
    </row>
    <row r="34" spans="1:6">
      <c r="A34" s="65">
        <f t="shared" si="0"/>
        <v>23</v>
      </c>
      <c r="B34" s="38"/>
      <c r="C34" s="327"/>
      <c r="D34" s="52"/>
      <c r="E34" s="54"/>
      <c r="F34" s="65">
        <f t="shared" si="1"/>
        <v>23</v>
      </c>
    </row>
    <row r="35" spans="1:6">
      <c r="A35" s="65">
        <f t="shared" si="0"/>
        <v>24</v>
      </c>
      <c r="B35" s="13" t="s">
        <v>138</v>
      </c>
      <c r="C35" s="397">
        <v>0</v>
      </c>
      <c r="D35" s="47"/>
      <c r="E35" s="45" t="s">
        <v>496</v>
      </c>
      <c r="F35" s="65">
        <f t="shared" si="1"/>
        <v>24</v>
      </c>
    </row>
    <row r="36" spans="1:6">
      <c r="A36" s="65">
        <f t="shared" si="0"/>
        <v>25</v>
      </c>
      <c r="B36" s="13"/>
      <c r="C36" s="327"/>
      <c r="D36" s="52"/>
      <c r="E36" s="54"/>
      <c r="F36" s="65">
        <f t="shared" si="1"/>
        <v>25</v>
      </c>
    </row>
    <row r="37" spans="1:6" ht="16" thickBot="1">
      <c r="A37" s="65">
        <f t="shared" si="0"/>
        <v>26</v>
      </c>
      <c r="B37" s="13" t="s">
        <v>239</v>
      </c>
      <c r="C37" s="584">
        <f>C17+C22+C27+C33+C35</f>
        <v>3598165.9157772716</v>
      </c>
      <c r="D37" s="479" t="s">
        <v>393</v>
      </c>
      <c r="E37" s="45" t="s">
        <v>497</v>
      </c>
      <c r="F37" s="65">
        <f t="shared" si="1"/>
        <v>26</v>
      </c>
    </row>
    <row r="38" spans="1:6" ht="16" thickTop="1">
      <c r="A38" s="65">
        <f t="shared" si="0"/>
        <v>27</v>
      </c>
      <c r="B38" s="38"/>
      <c r="C38" s="328"/>
      <c r="D38" s="53"/>
      <c r="E38" s="54"/>
      <c r="F38" s="65">
        <f t="shared" si="1"/>
        <v>27</v>
      </c>
    </row>
    <row r="39" spans="1:6">
      <c r="A39" s="65">
        <f t="shared" si="0"/>
        <v>28</v>
      </c>
      <c r="B39" s="16" t="s">
        <v>363</v>
      </c>
      <c r="C39" s="328"/>
      <c r="D39" s="53"/>
      <c r="E39" s="54"/>
      <c r="F39" s="65">
        <f t="shared" si="1"/>
        <v>28</v>
      </c>
    </row>
    <row r="40" spans="1:6">
      <c r="A40" s="65">
        <f t="shared" si="0"/>
        <v>29</v>
      </c>
      <c r="B40" s="13" t="s">
        <v>345</v>
      </c>
      <c r="C40" s="409">
        <v>0</v>
      </c>
      <c r="D40" s="407"/>
      <c r="E40" s="45" t="s">
        <v>24</v>
      </c>
      <c r="F40" s="65">
        <f t="shared" si="1"/>
        <v>29</v>
      </c>
    </row>
    <row r="41" spans="1:6">
      <c r="A41" s="65">
        <f t="shared" si="0"/>
        <v>30</v>
      </c>
      <c r="B41" s="13" t="s">
        <v>346</v>
      </c>
      <c r="C41" s="432">
        <v>0</v>
      </c>
      <c r="D41" s="47"/>
      <c r="E41" s="45" t="s">
        <v>24</v>
      </c>
      <c r="F41" s="65">
        <f t="shared" si="1"/>
        <v>30</v>
      </c>
    </row>
    <row r="42" spans="1:6">
      <c r="A42" s="65">
        <f t="shared" si="0"/>
        <v>31</v>
      </c>
      <c r="B42" s="12" t="s">
        <v>347</v>
      </c>
      <c r="C42" s="408">
        <f>C40+C41</f>
        <v>0</v>
      </c>
      <c r="D42" s="53"/>
      <c r="E42" s="45" t="s">
        <v>498</v>
      </c>
      <c r="F42" s="65">
        <f t="shared" si="1"/>
        <v>31</v>
      </c>
    </row>
    <row r="43" spans="1:6">
      <c r="A43" s="65">
        <f t="shared" si="0"/>
        <v>32</v>
      </c>
      <c r="B43" s="38"/>
      <c r="C43" s="328"/>
      <c r="D43" s="53"/>
      <c r="E43" s="54"/>
      <c r="F43" s="65">
        <f t="shared" si="1"/>
        <v>32</v>
      </c>
    </row>
    <row r="44" spans="1:6">
      <c r="A44" s="65">
        <f t="shared" si="0"/>
        <v>33</v>
      </c>
      <c r="B44" s="16" t="s">
        <v>364</v>
      </c>
      <c r="C44" s="328"/>
      <c r="D44" s="53"/>
      <c r="E44" s="54"/>
      <c r="F44" s="65">
        <f t="shared" si="1"/>
        <v>33</v>
      </c>
    </row>
    <row r="45" spans="1:6">
      <c r="A45" s="65">
        <f t="shared" si="0"/>
        <v>34</v>
      </c>
      <c r="B45" s="13" t="s">
        <v>348</v>
      </c>
      <c r="C45" s="409">
        <v>0</v>
      </c>
      <c r="D45" s="47"/>
      <c r="E45" s="45" t="s">
        <v>24</v>
      </c>
      <c r="F45" s="65">
        <f t="shared" si="1"/>
        <v>34</v>
      </c>
    </row>
    <row r="46" spans="1:6">
      <c r="A46" s="65">
        <f t="shared" si="0"/>
        <v>35</v>
      </c>
      <c r="B46" s="12" t="s">
        <v>349</v>
      </c>
      <c r="C46" s="433">
        <v>0</v>
      </c>
      <c r="D46" s="47"/>
      <c r="E46" s="45" t="s">
        <v>24</v>
      </c>
      <c r="F46" s="65">
        <f t="shared" si="1"/>
        <v>35</v>
      </c>
    </row>
    <row r="47" spans="1:6">
      <c r="A47" s="65">
        <f t="shared" si="0"/>
        <v>36</v>
      </c>
      <c r="B47" s="12" t="s">
        <v>350</v>
      </c>
      <c r="C47" s="408">
        <f>C45+C46</f>
        <v>0</v>
      </c>
      <c r="D47" s="53"/>
      <c r="E47" s="45" t="s">
        <v>499</v>
      </c>
      <c r="F47" s="65">
        <f t="shared" si="1"/>
        <v>36</v>
      </c>
    </row>
    <row r="48" spans="1:6">
      <c r="A48" s="65">
        <f t="shared" si="0"/>
        <v>37</v>
      </c>
      <c r="B48" s="38"/>
      <c r="C48" s="328"/>
      <c r="D48" s="53"/>
      <c r="E48" s="54"/>
      <c r="F48" s="65">
        <f t="shared" si="1"/>
        <v>37</v>
      </c>
    </row>
    <row r="49" spans="1:6" ht="16" thickBot="1">
      <c r="A49" s="65">
        <f t="shared" si="0"/>
        <v>38</v>
      </c>
      <c r="B49" s="16" t="s">
        <v>365</v>
      </c>
      <c r="C49" s="410">
        <v>0</v>
      </c>
      <c r="D49" s="47"/>
      <c r="E49" s="45" t="s">
        <v>24</v>
      </c>
      <c r="F49" s="65">
        <f t="shared" si="1"/>
        <v>38</v>
      </c>
    </row>
    <row r="50" spans="1:6" ht="16" thickTop="1">
      <c r="A50" s="65"/>
      <c r="B50" s="16"/>
      <c r="C50" s="586"/>
      <c r="D50" s="47"/>
      <c r="E50" s="45"/>
      <c r="F50" s="65"/>
    </row>
    <row r="51" spans="1:6">
      <c r="A51" s="65"/>
      <c r="B51" s="38"/>
      <c r="C51" s="328"/>
      <c r="D51" s="53"/>
      <c r="E51" s="54"/>
      <c r="F51" s="65"/>
    </row>
    <row r="52" spans="1:6">
      <c r="A52" s="479" t="s">
        <v>393</v>
      </c>
      <c r="B52" s="64" t="s">
        <v>560</v>
      </c>
      <c r="C52" s="43"/>
      <c r="D52" s="43"/>
      <c r="E52" s="43"/>
      <c r="F52" s="65"/>
    </row>
    <row r="53" spans="1:6">
      <c r="A53" s="479"/>
      <c r="B53" s="64"/>
      <c r="C53" s="43"/>
      <c r="D53" s="43"/>
      <c r="E53" s="43"/>
      <c r="F53" s="65"/>
    </row>
    <row r="54" spans="1:6">
      <c r="A54" s="479"/>
      <c r="B54" s="64"/>
      <c r="C54" s="43"/>
      <c r="D54" s="43"/>
      <c r="E54" s="43"/>
      <c r="F54" s="65"/>
    </row>
    <row r="55" spans="1:6">
      <c r="A55" s="65"/>
      <c r="B55" s="715" t="str">
        <f>B3</f>
        <v>SAN DIEGO GAS &amp; ELECTRIC COMPANY</v>
      </c>
      <c r="C55" s="735"/>
      <c r="D55" s="735"/>
      <c r="E55" s="735"/>
      <c r="F55" s="65"/>
    </row>
    <row r="56" spans="1:6">
      <c r="A56" s="65"/>
      <c r="B56" s="715" t="str">
        <f>B4</f>
        <v xml:space="preserve">Derivation of End Use Transmission Rate Base </v>
      </c>
      <c r="C56" s="735"/>
      <c r="D56" s="735"/>
      <c r="E56" s="735"/>
      <c r="F56" s="65"/>
    </row>
    <row r="57" spans="1:6">
      <c r="A57" s="65"/>
      <c r="B57" s="732" t="str">
        <f>B5</f>
        <v>Base Period &amp; True-Up Period 12 - Months Ending December 31, 2017</v>
      </c>
      <c r="C57" s="733"/>
      <c r="D57" s="733"/>
      <c r="E57" s="733"/>
      <c r="F57" s="65"/>
    </row>
    <row r="58" spans="1:6">
      <c r="A58" s="65"/>
      <c r="B58" s="734" t="s">
        <v>1</v>
      </c>
      <c r="C58" s="735"/>
      <c r="D58" s="735"/>
      <c r="E58" s="735"/>
      <c r="F58" s="65"/>
    </row>
    <row r="59" spans="1:6">
      <c r="A59" s="65"/>
      <c r="B59" s="55"/>
      <c r="C59" s="43"/>
      <c r="D59" s="43"/>
      <c r="E59" s="43"/>
      <c r="F59" s="65"/>
    </row>
    <row r="60" spans="1:6">
      <c r="A60" s="65" t="s">
        <v>2</v>
      </c>
      <c r="B60" s="55"/>
      <c r="C60" s="43"/>
      <c r="D60" s="43"/>
      <c r="E60" s="43"/>
      <c r="F60" s="65"/>
    </row>
    <row r="61" spans="1:6">
      <c r="A61" s="65" t="s">
        <v>14</v>
      </c>
      <c r="B61" s="55"/>
      <c r="C61" s="43"/>
      <c r="D61" s="43"/>
      <c r="E61" s="43"/>
      <c r="F61" s="65"/>
    </row>
    <row r="62" spans="1:6">
      <c r="A62" s="65"/>
      <c r="B62" s="16" t="s">
        <v>340</v>
      </c>
      <c r="C62" s="43"/>
      <c r="D62" s="43"/>
      <c r="E62" s="43"/>
      <c r="F62" s="65"/>
    </row>
    <row r="63" spans="1:6">
      <c r="A63" s="65"/>
      <c r="B63" s="48"/>
      <c r="C63" s="47"/>
      <c r="D63" s="47"/>
      <c r="E63" s="54"/>
      <c r="F63" s="65"/>
    </row>
    <row r="64" spans="1:6">
      <c r="A64" s="65">
        <v>1</v>
      </c>
      <c r="B64" s="16" t="s">
        <v>139</v>
      </c>
      <c r="C64" s="47"/>
      <c r="D64" s="47"/>
      <c r="E64" s="54"/>
      <c r="F64" s="65">
        <f t="shared" ref="F64:F88" si="2">A64</f>
        <v>1</v>
      </c>
    </row>
    <row r="65" spans="1:8">
      <c r="A65" s="65">
        <v>2</v>
      </c>
      <c r="B65" s="13" t="s">
        <v>19</v>
      </c>
      <c r="C65" s="578">
        <v>5164791.7493253844</v>
      </c>
      <c r="D65" s="479" t="s">
        <v>393</v>
      </c>
      <c r="E65" s="45" t="s">
        <v>583</v>
      </c>
      <c r="F65" s="65">
        <f t="shared" si="2"/>
        <v>2</v>
      </c>
      <c r="G65" s="60"/>
      <c r="H65" s="61"/>
    </row>
    <row r="66" spans="1:8">
      <c r="A66" s="65">
        <v>3</v>
      </c>
      <c r="B66" s="13" t="s">
        <v>140</v>
      </c>
      <c r="C66" s="579">
        <v>16449.214362614002</v>
      </c>
      <c r="D66" s="479" t="s">
        <v>393</v>
      </c>
      <c r="E66" s="45" t="s">
        <v>584</v>
      </c>
      <c r="F66" s="65">
        <f t="shared" si="2"/>
        <v>3</v>
      </c>
      <c r="G66" s="60"/>
      <c r="H66" s="61"/>
    </row>
    <row r="67" spans="1:8">
      <c r="A67" s="65">
        <v>4</v>
      </c>
      <c r="B67" s="13" t="s">
        <v>10</v>
      </c>
      <c r="C67" s="579">
        <v>36285.787851161265</v>
      </c>
      <c r="D67" s="479" t="s">
        <v>393</v>
      </c>
      <c r="E67" s="45" t="s">
        <v>573</v>
      </c>
      <c r="F67" s="65">
        <f t="shared" si="2"/>
        <v>4</v>
      </c>
      <c r="G67" s="60"/>
      <c r="H67" s="62"/>
    </row>
    <row r="68" spans="1:8">
      <c r="A68" s="65">
        <v>5</v>
      </c>
      <c r="B68" s="13" t="s">
        <v>124</v>
      </c>
      <c r="C68" s="580">
        <v>79532.990880131401</v>
      </c>
      <c r="D68" s="479" t="s">
        <v>393</v>
      </c>
      <c r="E68" s="45" t="s">
        <v>574</v>
      </c>
      <c r="F68" s="65">
        <f t="shared" si="2"/>
        <v>5</v>
      </c>
      <c r="G68" s="61"/>
      <c r="H68" s="61"/>
    </row>
    <row r="69" spans="1:8">
      <c r="A69" s="65">
        <v>6</v>
      </c>
      <c r="B69" s="13" t="s">
        <v>141</v>
      </c>
      <c r="C69" s="577">
        <f>SUM(C65:C68)</f>
        <v>5297059.7424192913</v>
      </c>
      <c r="D69" s="479" t="s">
        <v>393</v>
      </c>
      <c r="E69" s="45" t="s">
        <v>489</v>
      </c>
      <c r="F69" s="65">
        <f t="shared" si="2"/>
        <v>6</v>
      </c>
      <c r="G69" s="60"/>
      <c r="H69" s="61"/>
    </row>
    <row r="70" spans="1:8">
      <c r="A70" s="65">
        <v>7</v>
      </c>
      <c r="B70" s="12"/>
      <c r="C70" s="332"/>
      <c r="D70" s="47"/>
      <c r="E70" s="54"/>
      <c r="F70" s="65">
        <f t="shared" si="2"/>
        <v>7</v>
      </c>
      <c r="G70" s="61"/>
      <c r="H70" s="61"/>
    </row>
    <row r="71" spans="1:8">
      <c r="A71" s="65">
        <v>8</v>
      </c>
      <c r="B71" s="15" t="s">
        <v>142</v>
      </c>
      <c r="C71" s="332"/>
      <c r="D71" s="47"/>
      <c r="E71" s="54"/>
      <c r="F71" s="65">
        <f t="shared" si="2"/>
        <v>8</v>
      </c>
      <c r="G71" s="61"/>
      <c r="H71" s="61"/>
    </row>
    <row r="72" spans="1:8">
      <c r="A72" s="65">
        <v>9</v>
      </c>
      <c r="B72" s="12" t="s">
        <v>143</v>
      </c>
      <c r="C72" s="578">
        <v>1003654.8074457693</v>
      </c>
      <c r="D72" s="479" t="s">
        <v>393</v>
      </c>
      <c r="E72" s="45" t="s">
        <v>585</v>
      </c>
      <c r="F72" s="65">
        <f t="shared" si="2"/>
        <v>9</v>
      </c>
      <c r="G72" s="61"/>
      <c r="H72" s="61"/>
    </row>
    <row r="73" spans="1:8">
      <c r="A73" s="65">
        <v>10</v>
      </c>
      <c r="B73" s="12" t="s">
        <v>18</v>
      </c>
      <c r="C73" s="331">
        <v>9543.3343104976702</v>
      </c>
      <c r="D73" s="479"/>
      <c r="E73" s="45" t="s">
        <v>586</v>
      </c>
      <c r="F73" s="65">
        <f t="shared" si="2"/>
        <v>10</v>
      </c>
      <c r="G73" s="61"/>
      <c r="H73" s="61"/>
    </row>
    <row r="74" spans="1:8">
      <c r="A74" s="65">
        <v>11</v>
      </c>
      <c r="B74" s="12" t="s">
        <v>144</v>
      </c>
      <c r="C74" s="579">
        <v>14605.677025620662</v>
      </c>
      <c r="D74" s="479" t="s">
        <v>393</v>
      </c>
      <c r="E74" s="45" t="s">
        <v>587</v>
      </c>
      <c r="F74" s="65">
        <f t="shared" si="2"/>
        <v>11</v>
      </c>
      <c r="G74" s="61"/>
      <c r="H74" s="61"/>
    </row>
    <row r="75" spans="1:8">
      <c r="A75" s="65">
        <v>12</v>
      </c>
      <c r="B75" s="12" t="s">
        <v>145</v>
      </c>
      <c r="C75" s="329">
        <v>40576.768070309889</v>
      </c>
      <c r="D75" s="479"/>
      <c r="E75" s="45" t="s">
        <v>588</v>
      </c>
      <c r="F75" s="65">
        <f t="shared" si="2"/>
        <v>12</v>
      </c>
      <c r="G75" s="61"/>
      <c r="H75" s="61"/>
    </row>
    <row r="76" spans="1:8">
      <c r="A76" s="65">
        <v>13</v>
      </c>
      <c r="B76" s="276" t="s">
        <v>17</v>
      </c>
      <c r="C76" s="577">
        <f>SUM(C72:C75)</f>
        <v>1068380.5868521975</v>
      </c>
      <c r="D76" s="479" t="s">
        <v>393</v>
      </c>
      <c r="E76" s="45" t="s">
        <v>500</v>
      </c>
      <c r="F76" s="65">
        <f t="shared" si="2"/>
        <v>13</v>
      </c>
      <c r="G76" s="61"/>
      <c r="H76" s="61"/>
    </row>
    <row r="77" spans="1:8">
      <c r="A77" s="65">
        <v>14</v>
      </c>
      <c r="B77" s="276"/>
      <c r="C77" s="326"/>
      <c r="D77" s="51"/>
      <c r="E77" s="54"/>
      <c r="F77" s="65">
        <f t="shared" si="2"/>
        <v>14</v>
      </c>
      <c r="G77" s="61"/>
      <c r="H77" s="61"/>
    </row>
    <row r="78" spans="1:8">
      <c r="A78" s="65">
        <v>15</v>
      </c>
      <c r="B78" s="16" t="s">
        <v>123</v>
      </c>
      <c r="C78" s="326"/>
      <c r="D78" s="51"/>
      <c r="E78" s="54"/>
      <c r="F78" s="65">
        <f t="shared" si="2"/>
        <v>15</v>
      </c>
      <c r="G78" s="61"/>
      <c r="H78" s="61"/>
    </row>
    <row r="79" spans="1:8">
      <c r="A79" s="65">
        <v>16</v>
      </c>
      <c r="B79" s="13" t="s">
        <v>19</v>
      </c>
      <c r="C79" s="581">
        <f>C65-C72</f>
        <v>4161136.9418796152</v>
      </c>
      <c r="D79" s="479" t="s">
        <v>393</v>
      </c>
      <c r="E79" s="45" t="s">
        <v>501</v>
      </c>
      <c r="F79" s="65">
        <f t="shared" si="2"/>
        <v>16</v>
      </c>
      <c r="G79" s="61"/>
      <c r="H79" s="61"/>
    </row>
    <row r="80" spans="1:8">
      <c r="A80" s="65">
        <v>17</v>
      </c>
      <c r="B80" s="13" t="s">
        <v>9</v>
      </c>
      <c r="C80" s="326">
        <f>C66-C73</f>
        <v>6905.8800521163321</v>
      </c>
      <c r="D80" s="479" t="s">
        <v>393</v>
      </c>
      <c r="E80" s="45" t="s">
        <v>502</v>
      </c>
      <c r="F80" s="65">
        <f t="shared" si="2"/>
        <v>17</v>
      </c>
      <c r="G80" s="61"/>
      <c r="H80" s="61"/>
    </row>
    <row r="81" spans="1:6">
      <c r="A81" s="65">
        <v>18</v>
      </c>
      <c r="B81" s="13" t="s">
        <v>10</v>
      </c>
      <c r="C81" s="326">
        <f>C67-C74</f>
        <v>21680.110825540603</v>
      </c>
      <c r="D81" s="479" t="s">
        <v>393</v>
      </c>
      <c r="E81" s="45" t="s">
        <v>503</v>
      </c>
      <c r="F81" s="65">
        <f t="shared" si="2"/>
        <v>18</v>
      </c>
    </row>
    <row r="82" spans="1:6">
      <c r="A82" s="65">
        <v>19</v>
      </c>
      <c r="B82" s="13" t="s">
        <v>124</v>
      </c>
      <c r="C82" s="582">
        <f>C68-C75</f>
        <v>38956.222809821513</v>
      </c>
      <c r="D82" s="479" t="s">
        <v>393</v>
      </c>
      <c r="E82" s="45" t="s">
        <v>504</v>
      </c>
      <c r="F82" s="65">
        <f t="shared" si="2"/>
        <v>19</v>
      </c>
    </row>
    <row r="83" spans="1:6" ht="16" thickBot="1">
      <c r="A83" s="65">
        <v>20</v>
      </c>
      <c r="B83" s="12" t="s">
        <v>125</v>
      </c>
      <c r="C83" s="583">
        <f>SUM(C79:C82)</f>
        <v>4228679.1555670938</v>
      </c>
      <c r="D83" s="479" t="s">
        <v>393</v>
      </c>
      <c r="E83" s="45" t="s">
        <v>505</v>
      </c>
      <c r="F83" s="65">
        <f t="shared" si="2"/>
        <v>20</v>
      </c>
    </row>
    <row r="84" spans="1:6" ht="16" thickTop="1">
      <c r="A84" s="65">
        <v>21</v>
      </c>
      <c r="B84" s="38"/>
      <c r="C84" s="53"/>
      <c r="D84" s="53"/>
      <c r="E84" s="54"/>
      <c r="F84" s="65">
        <f t="shared" si="2"/>
        <v>21</v>
      </c>
    </row>
    <row r="85" spans="1:6">
      <c r="A85" s="65">
        <v>22</v>
      </c>
      <c r="B85" s="16" t="s">
        <v>344</v>
      </c>
      <c r="C85" s="53"/>
      <c r="D85" s="53"/>
      <c r="E85" s="54"/>
      <c r="F85" s="65">
        <f t="shared" si="2"/>
        <v>22</v>
      </c>
    </row>
    <row r="86" spans="1:6">
      <c r="A86" s="65">
        <v>23</v>
      </c>
      <c r="B86" s="13" t="s">
        <v>341</v>
      </c>
      <c r="C86" s="409">
        <v>0</v>
      </c>
      <c r="D86" s="53"/>
      <c r="E86" s="45" t="s">
        <v>24</v>
      </c>
      <c r="F86" s="65">
        <f t="shared" si="2"/>
        <v>23</v>
      </c>
    </row>
    <row r="87" spans="1:6">
      <c r="A87" s="65">
        <v>24</v>
      </c>
      <c r="B87" s="12" t="s">
        <v>342</v>
      </c>
      <c r="C87" s="433">
        <v>0</v>
      </c>
      <c r="D87" s="53"/>
      <c r="E87" s="45" t="s">
        <v>24</v>
      </c>
      <c r="F87" s="65">
        <f t="shared" si="2"/>
        <v>24</v>
      </c>
    </row>
    <row r="88" spans="1:6" ht="16" thickBot="1">
      <c r="A88" s="65">
        <v>25</v>
      </c>
      <c r="B88" s="13" t="s">
        <v>343</v>
      </c>
      <c r="C88" s="406">
        <f>C86-C87</f>
        <v>0</v>
      </c>
      <c r="D88" s="53"/>
      <c r="E88" s="45" t="s">
        <v>506</v>
      </c>
      <c r="F88" s="65">
        <f t="shared" si="2"/>
        <v>25</v>
      </c>
    </row>
    <row r="89" spans="1:6" ht="16" thickTop="1">
      <c r="A89" s="65"/>
    </row>
    <row r="91" spans="1:6">
      <c r="A91" s="479" t="s">
        <v>393</v>
      </c>
      <c r="B91" s="64" t="s">
        <v>560</v>
      </c>
    </row>
  </sheetData>
  <mergeCells count="8">
    <mergeCell ref="B57:E57"/>
    <mergeCell ref="B58:E58"/>
    <mergeCell ref="B3:E3"/>
    <mergeCell ref="B4:E4"/>
    <mergeCell ref="B5:E5"/>
    <mergeCell ref="B6:E6"/>
    <mergeCell ref="B55:E55"/>
    <mergeCell ref="B56:E56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 AV-4 WITH COST ADJ INCL IN APPENDIX XII CYCLE 6 (ER24-175)</oddHeader>
    <oddFooter>&amp;L&amp;F&amp;CPage 12.&amp;P&amp;R&amp;A</oddFooter>
  </headerFooter>
  <rowBreaks count="1" manualBreakCount="1">
    <brk id="5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274F-E0ED-4720-9A88-29C053849D45}">
  <dimension ref="A1:L121"/>
  <sheetViews>
    <sheetView zoomScale="80" zoomScaleNormal="80" workbookViewId="0"/>
  </sheetViews>
  <sheetFormatPr defaultColWidth="9.08984375" defaultRowHeight="15.5"/>
  <cols>
    <col min="1" max="1" width="5.08984375" style="59" customWidth="1"/>
    <col min="2" max="2" width="12.6328125" style="68" customWidth="1"/>
    <col min="3" max="3" width="20" style="68" customWidth="1"/>
    <col min="4" max="8" width="21.6328125" style="68" customWidth="1"/>
    <col min="9" max="9" width="5.08984375" style="59" customWidth="1"/>
    <col min="10" max="10" width="13.6328125" style="68" customWidth="1"/>
    <col min="11" max="11" width="12.6328125" style="68" customWidth="1"/>
    <col min="12" max="16384" width="9.08984375" style="68"/>
  </cols>
  <sheetData>
    <row r="1" spans="1:9">
      <c r="D1" s="587"/>
    </row>
    <row r="2" spans="1:9">
      <c r="B2" s="736" t="s">
        <v>12</v>
      </c>
      <c r="C2" s="736"/>
      <c r="D2" s="736"/>
      <c r="E2" s="736"/>
      <c r="F2" s="736"/>
      <c r="G2" s="736"/>
      <c r="H2" s="736"/>
      <c r="I2" s="342"/>
    </row>
    <row r="3" spans="1:9">
      <c r="B3" s="736" t="s">
        <v>368</v>
      </c>
      <c r="C3" s="736"/>
      <c r="D3" s="736"/>
      <c r="E3" s="736"/>
      <c r="F3" s="736"/>
      <c r="G3" s="736"/>
      <c r="H3" s="736"/>
      <c r="I3" s="342"/>
    </row>
    <row r="4" spans="1:9">
      <c r="B4" s="737" t="s">
        <v>607</v>
      </c>
      <c r="C4" s="737"/>
      <c r="D4" s="737"/>
      <c r="E4" s="737"/>
      <c r="F4" s="737"/>
      <c r="G4" s="737"/>
      <c r="H4" s="737"/>
      <c r="I4" s="342"/>
    </row>
    <row r="5" spans="1:9">
      <c r="B5" s="737" t="s">
        <v>516</v>
      </c>
      <c r="C5" s="737"/>
      <c r="D5" s="737"/>
      <c r="E5" s="737"/>
      <c r="F5" s="737"/>
      <c r="G5" s="737"/>
      <c r="H5" s="737"/>
      <c r="I5" s="342"/>
    </row>
    <row r="6" spans="1:9">
      <c r="B6" s="738" t="s">
        <v>1</v>
      </c>
      <c r="C6" s="738"/>
      <c r="D6" s="738"/>
      <c r="E6" s="738"/>
      <c r="F6" s="738"/>
      <c r="G6" s="738"/>
      <c r="H6" s="738"/>
      <c r="I6" s="342"/>
    </row>
    <row r="7" spans="1:9">
      <c r="A7" s="342"/>
      <c r="B7" s="342"/>
      <c r="C7" s="342"/>
      <c r="D7" s="342"/>
      <c r="E7" s="342"/>
      <c r="F7" s="342"/>
      <c r="G7" s="342"/>
      <c r="H7" s="342"/>
      <c r="I7" s="342"/>
    </row>
    <row r="8" spans="1:9">
      <c r="A8" s="80" t="s">
        <v>2</v>
      </c>
      <c r="B8" s="198"/>
      <c r="I8" s="80" t="s">
        <v>2</v>
      </c>
    </row>
    <row r="9" spans="1:9">
      <c r="A9" s="394" t="s">
        <v>14</v>
      </c>
      <c r="B9" s="198"/>
      <c r="I9" s="394" t="s">
        <v>14</v>
      </c>
    </row>
    <row r="10" spans="1:9">
      <c r="A10" s="80">
        <v>1</v>
      </c>
      <c r="C10" s="343" t="s">
        <v>250</v>
      </c>
      <c r="D10" s="343" t="s">
        <v>251</v>
      </c>
      <c r="E10" s="343" t="s">
        <v>252</v>
      </c>
      <c r="F10" s="343" t="s">
        <v>253</v>
      </c>
      <c r="G10" s="343" t="s">
        <v>254</v>
      </c>
      <c r="H10" s="343" t="s">
        <v>255</v>
      </c>
      <c r="I10" s="80">
        <v>1</v>
      </c>
    </row>
    <row r="11" spans="1:9">
      <c r="A11" s="80">
        <f t="shared" ref="A11:A74" si="0">A10+1</f>
        <v>2</v>
      </c>
      <c r="B11" s="588" t="s">
        <v>256</v>
      </c>
      <c r="C11" s="80"/>
      <c r="D11" s="184" t="s">
        <v>507</v>
      </c>
      <c r="E11" s="80"/>
      <c r="F11" s="80" t="s">
        <v>508</v>
      </c>
      <c r="G11" s="80" t="s">
        <v>509</v>
      </c>
      <c r="H11" s="184" t="s">
        <v>510</v>
      </c>
      <c r="I11" s="80">
        <f t="shared" ref="I11:I74" si="1">I10+1</f>
        <v>2</v>
      </c>
    </row>
    <row r="12" spans="1:9">
      <c r="A12" s="80">
        <f t="shared" si="0"/>
        <v>3</v>
      </c>
      <c r="C12" s="343"/>
      <c r="F12" s="176" t="s">
        <v>257</v>
      </c>
      <c r="H12" s="176" t="s">
        <v>257</v>
      </c>
      <c r="I12" s="80">
        <f t="shared" si="1"/>
        <v>3</v>
      </c>
    </row>
    <row r="13" spans="1:9">
      <c r="A13" s="80">
        <f t="shared" si="0"/>
        <v>4</v>
      </c>
      <c r="C13" s="343"/>
      <c r="D13" s="176" t="s">
        <v>258</v>
      </c>
      <c r="E13" s="176"/>
      <c r="F13" s="176" t="s">
        <v>259</v>
      </c>
      <c r="H13" s="176" t="s">
        <v>259</v>
      </c>
      <c r="I13" s="80">
        <f t="shared" si="1"/>
        <v>4</v>
      </c>
    </row>
    <row r="14" spans="1:9">
      <c r="A14" s="80">
        <f t="shared" si="0"/>
        <v>5</v>
      </c>
      <c r="C14" s="176"/>
      <c r="D14" s="176" t="s">
        <v>259</v>
      </c>
      <c r="E14" s="176" t="s">
        <v>258</v>
      </c>
      <c r="F14" s="176" t="s">
        <v>260</v>
      </c>
      <c r="H14" s="176" t="s">
        <v>260</v>
      </c>
      <c r="I14" s="80">
        <f t="shared" si="1"/>
        <v>5</v>
      </c>
    </row>
    <row r="15" spans="1:9">
      <c r="A15" s="80">
        <f t="shared" si="0"/>
        <v>6</v>
      </c>
      <c r="C15" s="176"/>
      <c r="D15" s="176" t="s">
        <v>260</v>
      </c>
      <c r="E15" s="176" t="s">
        <v>261</v>
      </c>
      <c r="F15" s="176" t="s">
        <v>262</v>
      </c>
      <c r="G15" s="176"/>
      <c r="H15" s="176" t="s">
        <v>262</v>
      </c>
      <c r="I15" s="80">
        <f t="shared" si="1"/>
        <v>6</v>
      </c>
    </row>
    <row r="16" spans="1:9" ht="18">
      <c r="A16" s="80">
        <f t="shared" si="0"/>
        <v>7</v>
      </c>
      <c r="B16" s="589" t="s">
        <v>13</v>
      </c>
      <c r="C16" s="589" t="s">
        <v>263</v>
      </c>
      <c r="D16" s="395" t="s">
        <v>262</v>
      </c>
      <c r="E16" s="395" t="s">
        <v>511</v>
      </c>
      <c r="F16" s="395" t="s">
        <v>264</v>
      </c>
      <c r="G16" s="590" t="s">
        <v>261</v>
      </c>
      <c r="H16" s="395" t="s">
        <v>265</v>
      </c>
      <c r="I16" s="80">
        <f t="shared" si="1"/>
        <v>7</v>
      </c>
    </row>
    <row r="17" spans="1:12">
      <c r="A17" s="80">
        <f t="shared" si="0"/>
        <v>8</v>
      </c>
      <c r="B17" s="591" t="s">
        <v>266</v>
      </c>
      <c r="C17" s="592">
        <v>2017</v>
      </c>
      <c r="D17" s="665">
        <f>'Pg2 App XII C1 Comparison'!G28/12</f>
        <v>2.5090467123950095E-2</v>
      </c>
      <c r="E17" s="593">
        <v>3.0000000000000001E-3</v>
      </c>
      <c r="F17" s="666">
        <f>+D17</f>
        <v>2.5090467123950095E-2</v>
      </c>
      <c r="G17" s="667">
        <f>(D17/2)*E17</f>
        <v>3.7635700685925142E-5</v>
      </c>
      <c r="H17" s="667">
        <f t="shared" ref="H17:H80" si="2">F17+G17</f>
        <v>2.5128102824636019E-2</v>
      </c>
      <c r="I17" s="80">
        <f t="shared" si="1"/>
        <v>8</v>
      </c>
    </row>
    <row r="18" spans="1:12">
      <c r="A18" s="80">
        <f t="shared" si="0"/>
        <v>9</v>
      </c>
      <c r="B18" s="591" t="s">
        <v>267</v>
      </c>
      <c r="C18" s="592">
        <f>C17</f>
        <v>2017</v>
      </c>
      <c r="D18" s="668">
        <f>D17</f>
        <v>2.5090467123950095E-2</v>
      </c>
      <c r="E18" s="593">
        <v>2.7000000000000001E-3</v>
      </c>
      <c r="F18" s="670">
        <f t="shared" ref="F18:F29" si="3">H17+D18</f>
        <v>5.0218569948586117E-2</v>
      </c>
      <c r="G18" s="671">
        <f>ROUND((H17+F18)/2*E18,0)</f>
        <v>0</v>
      </c>
      <c r="H18" s="671">
        <f t="shared" si="2"/>
        <v>5.0218569948586117E-2</v>
      </c>
      <c r="I18" s="80">
        <f t="shared" si="1"/>
        <v>9</v>
      </c>
    </row>
    <row r="19" spans="1:12">
      <c r="A19" s="80">
        <f t="shared" si="0"/>
        <v>10</v>
      </c>
      <c r="B19" s="591" t="s">
        <v>268</v>
      </c>
      <c r="C19" s="592">
        <f t="shared" ref="C19:D28" si="4">C18</f>
        <v>2017</v>
      </c>
      <c r="D19" s="668">
        <f t="shared" si="4"/>
        <v>2.5090467123950095E-2</v>
      </c>
      <c r="E19" s="593">
        <v>3.0000000000000001E-3</v>
      </c>
      <c r="F19" s="670">
        <f t="shared" si="3"/>
        <v>7.5309037072536208E-2</v>
      </c>
      <c r="G19" s="671">
        <f t="shared" ref="G19:G82" si="5">(H18+F19)/2*E19</f>
        <v>1.8829141053168348E-4</v>
      </c>
      <c r="H19" s="671">
        <f t="shared" si="2"/>
        <v>7.5497328483067894E-2</v>
      </c>
      <c r="I19" s="80">
        <f t="shared" si="1"/>
        <v>10</v>
      </c>
    </row>
    <row r="20" spans="1:12">
      <c r="A20" s="80">
        <f t="shared" si="0"/>
        <v>11</v>
      </c>
      <c r="B20" s="591" t="s">
        <v>269</v>
      </c>
      <c r="C20" s="592">
        <f t="shared" si="4"/>
        <v>2017</v>
      </c>
      <c r="D20" s="668">
        <f t="shared" si="4"/>
        <v>2.5090467123950095E-2</v>
      </c>
      <c r="E20" s="593">
        <v>3.0000000000000001E-3</v>
      </c>
      <c r="F20" s="670">
        <f t="shared" si="3"/>
        <v>0.10058779560701799</v>
      </c>
      <c r="G20" s="671">
        <f t="shared" si="5"/>
        <v>2.6412768613512882E-4</v>
      </c>
      <c r="H20" s="671">
        <f t="shared" si="2"/>
        <v>0.10085192329315311</v>
      </c>
      <c r="I20" s="80">
        <f t="shared" si="1"/>
        <v>11</v>
      </c>
    </row>
    <row r="21" spans="1:12">
      <c r="A21" s="80">
        <f t="shared" si="0"/>
        <v>12</v>
      </c>
      <c r="B21" s="591" t="s">
        <v>270</v>
      </c>
      <c r="C21" s="592">
        <f t="shared" si="4"/>
        <v>2017</v>
      </c>
      <c r="D21" s="668">
        <f t="shared" si="4"/>
        <v>2.5090467123950095E-2</v>
      </c>
      <c r="E21" s="593">
        <v>3.2000000000000002E-3</v>
      </c>
      <c r="F21" s="670">
        <f t="shared" si="3"/>
        <v>0.1259423904171032</v>
      </c>
      <c r="G21" s="671">
        <f t="shared" si="5"/>
        <v>3.6287090193641016E-4</v>
      </c>
      <c r="H21" s="671">
        <f t="shared" si="2"/>
        <v>0.1263052613190396</v>
      </c>
      <c r="I21" s="80">
        <f t="shared" si="1"/>
        <v>12</v>
      </c>
    </row>
    <row r="22" spans="1:12">
      <c r="A22" s="80">
        <f t="shared" si="0"/>
        <v>13</v>
      </c>
      <c r="B22" s="591" t="s">
        <v>271</v>
      </c>
      <c r="C22" s="592">
        <f t="shared" si="4"/>
        <v>2017</v>
      </c>
      <c r="D22" s="668">
        <f t="shared" si="4"/>
        <v>2.5090467123950095E-2</v>
      </c>
      <c r="E22" s="593">
        <v>3.0000000000000001E-3</v>
      </c>
      <c r="F22" s="670">
        <f t="shared" si="3"/>
        <v>0.15139572844298971</v>
      </c>
      <c r="G22" s="671">
        <f t="shared" si="5"/>
        <v>4.1655148464304393E-4</v>
      </c>
      <c r="H22" s="671">
        <f t="shared" si="2"/>
        <v>0.15181227992763274</v>
      </c>
      <c r="I22" s="80">
        <f t="shared" si="1"/>
        <v>13</v>
      </c>
    </row>
    <row r="23" spans="1:12">
      <c r="A23" s="80">
        <f t="shared" si="0"/>
        <v>14</v>
      </c>
      <c r="B23" s="591" t="s">
        <v>272</v>
      </c>
      <c r="C23" s="592">
        <f t="shared" si="4"/>
        <v>2017</v>
      </c>
      <c r="D23" s="668">
        <f t="shared" si="4"/>
        <v>2.5090467123950095E-2</v>
      </c>
      <c r="E23" s="593">
        <v>3.3999999999999998E-3</v>
      </c>
      <c r="F23" s="670">
        <f t="shared" si="3"/>
        <v>0.17690274705158285</v>
      </c>
      <c r="G23" s="671">
        <f t="shared" si="5"/>
        <v>5.5881554586466656E-4</v>
      </c>
      <c r="H23" s="671">
        <f t="shared" si="2"/>
        <v>0.17746156259744753</v>
      </c>
      <c r="I23" s="80">
        <f t="shared" si="1"/>
        <v>14</v>
      </c>
    </row>
    <row r="24" spans="1:12">
      <c r="A24" s="80">
        <f t="shared" si="0"/>
        <v>15</v>
      </c>
      <c r="B24" s="591" t="s">
        <v>273</v>
      </c>
      <c r="C24" s="592">
        <f t="shared" si="4"/>
        <v>2017</v>
      </c>
      <c r="D24" s="668">
        <f t="shared" si="4"/>
        <v>2.5090467123950095E-2</v>
      </c>
      <c r="E24" s="593">
        <v>3.3999999999999998E-3</v>
      </c>
      <c r="F24" s="670">
        <f t="shared" si="3"/>
        <v>0.20255202972139763</v>
      </c>
      <c r="G24" s="671">
        <f t="shared" si="5"/>
        <v>6.4602310694203673E-4</v>
      </c>
      <c r="H24" s="671">
        <f t="shared" si="2"/>
        <v>0.20319805282833966</v>
      </c>
      <c r="I24" s="80">
        <f t="shared" si="1"/>
        <v>15</v>
      </c>
    </row>
    <row r="25" spans="1:12">
      <c r="A25" s="80">
        <f t="shared" si="0"/>
        <v>16</v>
      </c>
      <c r="B25" s="591" t="s">
        <v>274</v>
      </c>
      <c r="C25" s="592">
        <f t="shared" si="4"/>
        <v>2017</v>
      </c>
      <c r="D25" s="668">
        <f t="shared" si="4"/>
        <v>2.5090467123950095E-2</v>
      </c>
      <c r="E25" s="593">
        <v>3.3E-3</v>
      </c>
      <c r="F25" s="670">
        <f t="shared" si="3"/>
        <v>0.22828851995228977</v>
      </c>
      <c r="G25" s="671">
        <f t="shared" si="5"/>
        <v>7.1195284508803846E-4</v>
      </c>
      <c r="H25" s="671">
        <f t="shared" si="2"/>
        <v>0.22900047279737781</v>
      </c>
      <c r="I25" s="80">
        <f t="shared" si="1"/>
        <v>16</v>
      </c>
    </row>
    <row r="26" spans="1:12">
      <c r="A26" s="80">
        <f t="shared" si="0"/>
        <v>17</v>
      </c>
      <c r="B26" s="591" t="s">
        <v>275</v>
      </c>
      <c r="C26" s="592">
        <f t="shared" si="4"/>
        <v>2017</v>
      </c>
      <c r="D26" s="668">
        <f t="shared" si="4"/>
        <v>2.5090467123950095E-2</v>
      </c>
      <c r="E26" s="593">
        <v>3.5999999999999999E-3</v>
      </c>
      <c r="F26" s="670">
        <f t="shared" si="3"/>
        <v>0.25409093992132792</v>
      </c>
      <c r="G26" s="671">
        <f t="shared" si="5"/>
        <v>8.695645428936702E-4</v>
      </c>
      <c r="H26" s="671">
        <f t="shared" si="2"/>
        <v>0.25496050446422158</v>
      </c>
      <c r="I26" s="80">
        <f t="shared" si="1"/>
        <v>17</v>
      </c>
    </row>
    <row r="27" spans="1:12">
      <c r="A27" s="80">
        <f t="shared" si="0"/>
        <v>18</v>
      </c>
      <c r="B27" s="591" t="s">
        <v>276</v>
      </c>
      <c r="C27" s="592">
        <f t="shared" si="4"/>
        <v>2017</v>
      </c>
      <c r="D27" s="668">
        <f t="shared" si="4"/>
        <v>2.5090467123950095E-2</v>
      </c>
      <c r="E27" s="593">
        <v>3.5000000000000001E-3</v>
      </c>
      <c r="F27" s="670">
        <f t="shared" si="3"/>
        <v>0.28005097158817166</v>
      </c>
      <c r="G27" s="671">
        <f t="shared" si="5"/>
        <v>9.3627008309168805E-4</v>
      </c>
      <c r="H27" s="671">
        <f t="shared" si="2"/>
        <v>0.28098724167126332</v>
      </c>
      <c r="I27" s="80">
        <f t="shared" si="1"/>
        <v>18</v>
      </c>
    </row>
    <row r="28" spans="1:12">
      <c r="A28" s="80">
        <f t="shared" si="0"/>
        <v>19</v>
      </c>
      <c r="B28" s="594" t="s">
        <v>277</v>
      </c>
      <c r="C28" s="595">
        <f t="shared" si="4"/>
        <v>2017</v>
      </c>
      <c r="D28" s="669">
        <f>D27</f>
        <v>2.5090467123950095E-2</v>
      </c>
      <c r="E28" s="596">
        <v>3.5999999999999999E-3</v>
      </c>
      <c r="F28" s="672">
        <f t="shared" si="3"/>
        <v>0.3060777087952134</v>
      </c>
      <c r="G28" s="673">
        <f t="shared" si="5"/>
        <v>1.0567169108396579E-3</v>
      </c>
      <c r="H28" s="673">
        <f t="shared" si="2"/>
        <v>0.30713442570605304</v>
      </c>
      <c r="I28" s="80">
        <f t="shared" si="1"/>
        <v>19</v>
      </c>
    </row>
    <row r="29" spans="1:12">
      <c r="A29" s="80">
        <f t="shared" si="0"/>
        <v>20</v>
      </c>
      <c r="B29" s="591" t="s">
        <v>266</v>
      </c>
      <c r="C29" s="353">
        <v>2018</v>
      </c>
      <c r="D29" s="597"/>
      <c r="E29" s="598">
        <v>3.5999999999999999E-3</v>
      </c>
      <c r="F29" s="670">
        <f t="shared" si="3"/>
        <v>0.30713442570605304</v>
      </c>
      <c r="G29" s="671">
        <f t="shared" si="5"/>
        <v>1.1056839325417908E-3</v>
      </c>
      <c r="H29" s="671">
        <f t="shared" si="2"/>
        <v>0.30824010963859483</v>
      </c>
      <c r="I29" s="80">
        <f t="shared" si="1"/>
        <v>20</v>
      </c>
      <c r="J29" s="599"/>
    </row>
    <row r="30" spans="1:12">
      <c r="A30" s="80">
        <f t="shared" si="0"/>
        <v>21</v>
      </c>
      <c r="B30" s="591" t="s">
        <v>267</v>
      </c>
      <c r="C30" s="353">
        <f>C29</f>
        <v>2018</v>
      </c>
      <c r="D30" s="345"/>
      <c r="E30" s="593">
        <v>3.3E-3</v>
      </c>
      <c r="F30" s="670">
        <f>H29+D30</f>
        <v>0.30824010963859483</v>
      </c>
      <c r="G30" s="671">
        <f t="shared" si="5"/>
        <v>1.017192361807363E-3</v>
      </c>
      <c r="H30" s="671">
        <f t="shared" si="2"/>
        <v>0.30925730200040219</v>
      </c>
      <c r="I30" s="80">
        <f t="shared" si="1"/>
        <v>21</v>
      </c>
      <c r="J30" s="347"/>
    </row>
    <row r="31" spans="1:12">
      <c r="A31" s="80">
        <f t="shared" si="0"/>
        <v>22</v>
      </c>
      <c r="B31" s="591" t="s">
        <v>268</v>
      </c>
      <c r="C31" s="353">
        <f>C29</f>
        <v>2018</v>
      </c>
      <c r="D31" s="345"/>
      <c r="E31" s="593">
        <v>3.5999999999999999E-3</v>
      </c>
      <c r="F31" s="670">
        <f>H30+D31</f>
        <v>0.30925730200040219</v>
      </c>
      <c r="G31" s="671">
        <f t="shared" si="5"/>
        <v>1.1133262872014479E-3</v>
      </c>
      <c r="H31" s="671">
        <f t="shared" si="2"/>
        <v>0.31037062828760364</v>
      </c>
      <c r="I31" s="80">
        <f t="shared" si="1"/>
        <v>22</v>
      </c>
      <c r="J31" s="347"/>
    </row>
    <row r="32" spans="1:12">
      <c r="A32" s="80">
        <f t="shared" si="0"/>
        <v>23</v>
      </c>
      <c r="B32" s="591" t="s">
        <v>269</v>
      </c>
      <c r="C32" s="353">
        <f>C29</f>
        <v>2018</v>
      </c>
      <c r="D32" s="345"/>
      <c r="E32" s="593">
        <v>3.7000000000000002E-3</v>
      </c>
      <c r="F32" s="670">
        <f>H31+D32</f>
        <v>0.31037062828760364</v>
      </c>
      <c r="G32" s="671">
        <f t="shared" si="5"/>
        <v>1.1483713246641335E-3</v>
      </c>
      <c r="H32" s="671">
        <f t="shared" si="2"/>
        <v>0.31151899961226776</v>
      </c>
      <c r="I32" s="80">
        <f t="shared" si="1"/>
        <v>23</v>
      </c>
      <c r="J32" s="347"/>
      <c r="L32" s="600"/>
    </row>
    <row r="33" spans="1:10">
      <c r="A33" s="80">
        <f t="shared" si="0"/>
        <v>24</v>
      </c>
      <c r="B33" s="591" t="s">
        <v>270</v>
      </c>
      <c r="C33" s="353">
        <f>C29</f>
        <v>2018</v>
      </c>
      <c r="D33" s="345"/>
      <c r="E33" s="593">
        <v>3.8E-3</v>
      </c>
      <c r="F33" s="670">
        <f t="shared" ref="F33:F93" si="6">H32+D33</f>
        <v>0.31151899961226776</v>
      </c>
      <c r="G33" s="671">
        <f t="shared" si="5"/>
        <v>1.1837721985266175E-3</v>
      </c>
      <c r="H33" s="671">
        <f t="shared" si="2"/>
        <v>0.31270277181079437</v>
      </c>
      <c r="I33" s="80">
        <f t="shared" si="1"/>
        <v>24</v>
      </c>
      <c r="J33" s="347"/>
    </row>
    <row r="34" spans="1:10">
      <c r="A34" s="80">
        <f t="shared" si="0"/>
        <v>25</v>
      </c>
      <c r="B34" s="591" t="s">
        <v>271</v>
      </c>
      <c r="C34" s="353">
        <f>C29</f>
        <v>2018</v>
      </c>
      <c r="D34" s="345"/>
      <c r="E34" s="593">
        <v>3.7000000000000002E-3</v>
      </c>
      <c r="F34" s="670">
        <f t="shared" si="6"/>
        <v>0.31270277181079437</v>
      </c>
      <c r="G34" s="671">
        <f t="shared" si="5"/>
        <v>1.1570002556999391E-3</v>
      </c>
      <c r="H34" s="671">
        <f t="shared" si="2"/>
        <v>0.31385977206649429</v>
      </c>
      <c r="I34" s="80">
        <f t="shared" si="1"/>
        <v>25</v>
      </c>
      <c r="J34" s="347"/>
    </row>
    <row r="35" spans="1:10">
      <c r="A35" s="80">
        <f t="shared" si="0"/>
        <v>26</v>
      </c>
      <c r="B35" s="591" t="s">
        <v>272</v>
      </c>
      <c r="C35" s="353">
        <f>C29</f>
        <v>2018</v>
      </c>
      <c r="D35" s="345"/>
      <c r="E35" s="593">
        <v>4.0000000000000001E-3</v>
      </c>
      <c r="F35" s="670">
        <f t="shared" si="6"/>
        <v>0.31385977206649429</v>
      </c>
      <c r="G35" s="671">
        <f t="shared" si="5"/>
        <v>1.2554390882659771E-3</v>
      </c>
      <c r="H35" s="671">
        <f t="shared" si="2"/>
        <v>0.31511521115476027</v>
      </c>
      <c r="I35" s="80">
        <f t="shared" si="1"/>
        <v>26</v>
      </c>
      <c r="J35" s="347"/>
    </row>
    <row r="36" spans="1:10">
      <c r="A36" s="80">
        <f t="shared" si="0"/>
        <v>27</v>
      </c>
      <c r="B36" s="591" t="s">
        <v>273</v>
      </c>
      <c r="C36" s="353">
        <f>C29</f>
        <v>2018</v>
      </c>
      <c r="D36" s="345"/>
      <c r="E36" s="593">
        <v>4.0000000000000001E-3</v>
      </c>
      <c r="F36" s="670">
        <f t="shared" si="6"/>
        <v>0.31511521115476027</v>
      </c>
      <c r="G36" s="671">
        <f t="shared" si="5"/>
        <v>1.2604608446190411E-3</v>
      </c>
      <c r="H36" s="671">
        <f t="shared" si="2"/>
        <v>0.31637567199937933</v>
      </c>
      <c r="I36" s="80">
        <f t="shared" si="1"/>
        <v>27</v>
      </c>
      <c r="J36" s="347"/>
    </row>
    <row r="37" spans="1:10">
      <c r="A37" s="80">
        <f t="shared" si="0"/>
        <v>28</v>
      </c>
      <c r="B37" s="591" t="s">
        <v>274</v>
      </c>
      <c r="C37" s="353">
        <f>C29</f>
        <v>2018</v>
      </c>
      <c r="D37" s="345"/>
      <c r="E37" s="593">
        <v>3.8999999999999998E-3</v>
      </c>
      <c r="F37" s="670">
        <f t="shared" si="6"/>
        <v>0.31637567199937933</v>
      </c>
      <c r="G37" s="671">
        <f t="shared" si="5"/>
        <v>1.2338651207975794E-3</v>
      </c>
      <c r="H37" s="671">
        <f t="shared" si="2"/>
        <v>0.31760953712017692</v>
      </c>
      <c r="I37" s="80">
        <f t="shared" si="1"/>
        <v>28</v>
      </c>
      <c r="J37" s="347"/>
    </row>
    <row r="38" spans="1:10">
      <c r="A38" s="80">
        <f t="shared" si="0"/>
        <v>29</v>
      </c>
      <c r="B38" s="591" t="s">
        <v>275</v>
      </c>
      <c r="C38" s="353">
        <f>C29</f>
        <v>2018</v>
      </c>
      <c r="D38" s="345"/>
      <c r="E38" s="593">
        <v>4.1999999999999997E-3</v>
      </c>
      <c r="F38" s="670">
        <f t="shared" si="6"/>
        <v>0.31760953712017692</v>
      </c>
      <c r="G38" s="671">
        <f t="shared" si="5"/>
        <v>1.333960055904743E-3</v>
      </c>
      <c r="H38" s="671">
        <f t="shared" si="2"/>
        <v>0.31894349717608167</v>
      </c>
      <c r="I38" s="80">
        <f t="shared" si="1"/>
        <v>29</v>
      </c>
      <c r="J38" s="347"/>
    </row>
    <row r="39" spans="1:10">
      <c r="A39" s="80">
        <f t="shared" si="0"/>
        <v>30</v>
      </c>
      <c r="B39" s="591" t="s">
        <v>276</v>
      </c>
      <c r="C39" s="353">
        <f>C29</f>
        <v>2018</v>
      </c>
      <c r="D39" s="345"/>
      <c r="E39" s="593">
        <v>4.1000000000000003E-3</v>
      </c>
      <c r="F39" s="670">
        <f t="shared" si="6"/>
        <v>0.31894349717608167</v>
      </c>
      <c r="G39" s="671">
        <f t="shared" si="5"/>
        <v>1.3076683384219349E-3</v>
      </c>
      <c r="H39" s="674">
        <f t="shared" si="2"/>
        <v>0.32025116551450361</v>
      </c>
      <c r="I39" s="80">
        <f t="shared" si="1"/>
        <v>30</v>
      </c>
      <c r="J39" s="347"/>
    </row>
    <row r="40" spans="1:10">
      <c r="A40" s="80">
        <f t="shared" si="0"/>
        <v>31</v>
      </c>
      <c r="B40" s="594" t="s">
        <v>277</v>
      </c>
      <c r="C40" s="354">
        <f>C29</f>
        <v>2018</v>
      </c>
      <c r="D40" s="348"/>
      <c r="E40" s="596">
        <v>4.1999999999999997E-3</v>
      </c>
      <c r="F40" s="672">
        <f t="shared" si="6"/>
        <v>0.32025116551450361</v>
      </c>
      <c r="G40" s="673">
        <f t="shared" si="5"/>
        <v>1.3450548951609151E-3</v>
      </c>
      <c r="H40" s="675">
        <f t="shared" si="2"/>
        <v>0.32159622040966451</v>
      </c>
      <c r="I40" s="80">
        <f t="shared" si="1"/>
        <v>31</v>
      </c>
      <c r="J40" s="347"/>
    </row>
    <row r="41" spans="1:10">
      <c r="A41" s="80">
        <f t="shared" si="0"/>
        <v>32</v>
      </c>
      <c r="B41" s="591" t="s">
        <v>266</v>
      </c>
      <c r="C41" s="353">
        <f>C40+1</f>
        <v>2019</v>
      </c>
      <c r="D41" s="434"/>
      <c r="E41" s="593">
        <v>4.4000000000000003E-3</v>
      </c>
      <c r="F41" s="676">
        <f t="shared" si="6"/>
        <v>0.32159622040966451</v>
      </c>
      <c r="G41" s="671">
        <f t="shared" si="5"/>
        <v>1.415023369802524E-3</v>
      </c>
      <c r="H41" s="677">
        <f t="shared" si="2"/>
        <v>0.32301124377946705</v>
      </c>
      <c r="I41" s="80">
        <f t="shared" si="1"/>
        <v>32</v>
      </c>
      <c r="J41" s="347"/>
    </row>
    <row r="42" spans="1:10">
      <c r="A42" s="80">
        <f t="shared" si="0"/>
        <v>33</v>
      </c>
      <c r="B42" s="591" t="s">
        <v>267</v>
      </c>
      <c r="C42" s="353">
        <f>C41</f>
        <v>2019</v>
      </c>
      <c r="D42" s="434"/>
      <c r="E42" s="593">
        <v>4.0000000000000001E-3</v>
      </c>
      <c r="F42" s="676">
        <f t="shared" si="6"/>
        <v>0.32301124377946705</v>
      </c>
      <c r="G42" s="671">
        <f t="shared" si="5"/>
        <v>1.2920449751178682E-3</v>
      </c>
      <c r="H42" s="677">
        <f t="shared" si="2"/>
        <v>0.32430328875458492</v>
      </c>
      <c r="I42" s="80">
        <f t="shared" si="1"/>
        <v>33</v>
      </c>
      <c r="J42" s="347"/>
    </row>
    <row r="43" spans="1:10">
      <c r="A43" s="80">
        <f t="shared" si="0"/>
        <v>34</v>
      </c>
      <c r="B43" s="591" t="s">
        <v>268</v>
      </c>
      <c r="C43" s="353">
        <f t="shared" ref="C43:C51" si="7">C42</f>
        <v>2019</v>
      </c>
      <c r="D43" s="434"/>
      <c r="E43" s="593">
        <v>4.4000000000000003E-3</v>
      </c>
      <c r="F43" s="676">
        <f t="shared" si="6"/>
        <v>0.32430328875458492</v>
      </c>
      <c r="G43" s="671">
        <f t="shared" si="5"/>
        <v>1.4269344705201737E-3</v>
      </c>
      <c r="H43" s="677">
        <f t="shared" si="2"/>
        <v>0.32573022322510509</v>
      </c>
      <c r="I43" s="80">
        <f t="shared" si="1"/>
        <v>34</v>
      </c>
      <c r="J43" s="347"/>
    </row>
    <row r="44" spans="1:10">
      <c r="A44" s="80">
        <f t="shared" si="0"/>
        <v>35</v>
      </c>
      <c r="B44" s="591" t="s">
        <v>269</v>
      </c>
      <c r="C44" s="353">
        <f t="shared" si="7"/>
        <v>2019</v>
      </c>
      <c r="D44" s="434"/>
      <c r="E44" s="593">
        <v>4.4999999999999997E-3</v>
      </c>
      <c r="F44" s="676">
        <f t="shared" si="6"/>
        <v>0.32573022322510509</v>
      </c>
      <c r="G44" s="671">
        <f t="shared" si="5"/>
        <v>1.4657860045129728E-3</v>
      </c>
      <c r="H44" s="677">
        <f t="shared" si="2"/>
        <v>0.32719600922961806</v>
      </c>
      <c r="I44" s="80">
        <f t="shared" si="1"/>
        <v>35</v>
      </c>
      <c r="J44" s="347"/>
    </row>
    <row r="45" spans="1:10">
      <c r="A45" s="80">
        <f t="shared" si="0"/>
        <v>36</v>
      </c>
      <c r="B45" s="591" t="s">
        <v>270</v>
      </c>
      <c r="C45" s="353">
        <f t="shared" si="7"/>
        <v>2019</v>
      </c>
      <c r="D45" s="434"/>
      <c r="E45" s="593">
        <v>4.5999999999999999E-3</v>
      </c>
      <c r="F45" s="676">
        <f t="shared" si="6"/>
        <v>0.32719600922961806</v>
      </c>
      <c r="G45" s="671">
        <f t="shared" si="5"/>
        <v>1.5051016424562429E-3</v>
      </c>
      <c r="H45" s="677">
        <f t="shared" si="2"/>
        <v>0.32870111087207432</v>
      </c>
      <c r="I45" s="80">
        <f t="shared" si="1"/>
        <v>36</v>
      </c>
      <c r="J45" s="347"/>
    </row>
    <row r="46" spans="1:10">
      <c r="A46" s="80">
        <f t="shared" si="0"/>
        <v>37</v>
      </c>
      <c r="B46" s="591" t="s">
        <v>271</v>
      </c>
      <c r="C46" s="353">
        <f t="shared" si="7"/>
        <v>2019</v>
      </c>
      <c r="D46" s="434"/>
      <c r="E46" s="593">
        <v>4.4999999999999997E-3</v>
      </c>
      <c r="F46" s="676">
        <f t="shared" si="6"/>
        <v>0.32870111087207432</v>
      </c>
      <c r="G46" s="671">
        <f t="shared" si="5"/>
        <v>1.4791549989243344E-3</v>
      </c>
      <c r="H46" s="677">
        <f t="shared" si="2"/>
        <v>0.33018026587099863</v>
      </c>
      <c r="I46" s="80">
        <f t="shared" si="1"/>
        <v>37</v>
      </c>
      <c r="J46" s="347"/>
    </row>
    <row r="47" spans="1:10">
      <c r="A47" s="80">
        <f t="shared" si="0"/>
        <v>38</v>
      </c>
      <c r="B47" s="591" t="s">
        <v>272</v>
      </c>
      <c r="C47" s="353">
        <f t="shared" si="7"/>
        <v>2019</v>
      </c>
      <c r="D47" s="434"/>
      <c r="E47" s="593">
        <v>4.7000000000000002E-3</v>
      </c>
      <c r="F47" s="676">
        <f t="shared" si="6"/>
        <v>0.33018026587099863</v>
      </c>
      <c r="G47" s="671">
        <f t="shared" si="5"/>
        <v>1.5518472495936937E-3</v>
      </c>
      <c r="H47" s="677">
        <f t="shared" si="2"/>
        <v>0.33173211312059231</v>
      </c>
      <c r="I47" s="80">
        <f t="shared" si="1"/>
        <v>38</v>
      </c>
      <c r="J47" s="347"/>
    </row>
    <row r="48" spans="1:10">
      <c r="A48" s="80">
        <f t="shared" si="0"/>
        <v>39</v>
      </c>
      <c r="B48" s="591" t="s">
        <v>273</v>
      </c>
      <c r="C48" s="353">
        <f t="shared" si="7"/>
        <v>2019</v>
      </c>
      <c r="D48" s="434"/>
      <c r="E48" s="593">
        <v>4.7000000000000002E-3</v>
      </c>
      <c r="F48" s="676">
        <f t="shared" si="6"/>
        <v>0.33173211312059231</v>
      </c>
      <c r="G48" s="671">
        <f t="shared" si="5"/>
        <v>1.559140931666784E-3</v>
      </c>
      <c r="H48" s="677">
        <f t="shared" si="2"/>
        <v>0.33329125405225907</v>
      </c>
      <c r="I48" s="80">
        <f t="shared" si="1"/>
        <v>39</v>
      </c>
      <c r="J48" s="347"/>
    </row>
    <row r="49" spans="1:10">
      <c r="A49" s="80">
        <f t="shared" si="0"/>
        <v>40</v>
      </c>
      <c r="B49" s="591" t="s">
        <v>274</v>
      </c>
      <c r="C49" s="353">
        <f t="shared" si="7"/>
        <v>2019</v>
      </c>
      <c r="D49" s="434"/>
      <c r="E49" s="593">
        <v>4.4999999999999997E-3</v>
      </c>
      <c r="F49" s="676">
        <f t="shared" si="6"/>
        <v>0.33329125405225907</v>
      </c>
      <c r="G49" s="671">
        <f t="shared" si="5"/>
        <v>1.4998106432351657E-3</v>
      </c>
      <c r="H49" s="677">
        <f t="shared" si="2"/>
        <v>0.33479106469549424</v>
      </c>
      <c r="I49" s="80">
        <f t="shared" si="1"/>
        <v>40</v>
      </c>
      <c r="J49" s="347"/>
    </row>
    <row r="50" spans="1:10">
      <c r="A50" s="80">
        <f t="shared" si="0"/>
        <v>41</v>
      </c>
      <c r="B50" s="591" t="s">
        <v>275</v>
      </c>
      <c r="C50" s="353">
        <f t="shared" si="7"/>
        <v>2019</v>
      </c>
      <c r="D50" s="434"/>
      <c r="E50" s="593">
        <v>4.5999999999999999E-3</v>
      </c>
      <c r="F50" s="676">
        <f t="shared" si="6"/>
        <v>0.33479106469549424</v>
      </c>
      <c r="G50" s="671">
        <f t="shared" si="5"/>
        <v>1.5400388975992734E-3</v>
      </c>
      <c r="H50" s="677">
        <f t="shared" si="2"/>
        <v>0.33633110359309354</v>
      </c>
      <c r="I50" s="80">
        <f t="shared" si="1"/>
        <v>41</v>
      </c>
      <c r="J50" s="347"/>
    </row>
    <row r="51" spans="1:10">
      <c r="A51" s="80">
        <f t="shared" si="0"/>
        <v>42</v>
      </c>
      <c r="B51" s="591" t="s">
        <v>276</v>
      </c>
      <c r="C51" s="353">
        <f t="shared" si="7"/>
        <v>2019</v>
      </c>
      <c r="D51" s="434"/>
      <c r="E51" s="593">
        <v>4.4999999999999997E-3</v>
      </c>
      <c r="F51" s="676">
        <f t="shared" si="6"/>
        <v>0.33633110359309354</v>
      </c>
      <c r="G51" s="671">
        <f t="shared" si="5"/>
        <v>1.5134899661689207E-3</v>
      </c>
      <c r="H51" s="677">
        <f t="shared" si="2"/>
        <v>0.33784459355926244</v>
      </c>
      <c r="I51" s="80">
        <f t="shared" si="1"/>
        <v>42</v>
      </c>
      <c r="J51" s="347"/>
    </row>
    <row r="52" spans="1:10">
      <c r="A52" s="80">
        <f t="shared" si="0"/>
        <v>43</v>
      </c>
      <c r="B52" s="594" t="s">
        <v>277</v>
      </c>
      <c r="C52" s="354">
        <f>C51</f>
        <v>2019</v>
      </c>
      <c r="D52" s="349"/>
      <c r="E52" s="596">
        <v>4.5999999999999999E-3</v>
      </c>
      <c r="F52" s="672">
        <f t="shared" si="6"/>
        <v>0.33784459355926244</v>
      </c>
      <c r="G52" s="673">
        <f t="shared" si="5"/>
        <v>1.5540851303726072E-3</v>
      </c>
      <c r="H52" s="675">
        <f t="shared" si="2"/>
        <v>0.33939867868963502</v>
      </c>
      <c r="I52" s="80">
        <f t="shared" si="1"/>
        <v>43</v>
      </c>
      <c r="J52" s="347"/>
    </row>
    <row r="53" spans="1:10">
      <c r="A53" s="80">
        <f t="shared" si="0"/>
        <v>44</v>
      </c>
      <c r="B53" s="591" t="s">
        <v>266</v>
      </c>
      <c r="C53" s="353">
        <f>C52+1</f>
        <v>2020</v>
      </c>
      <c r="D53" s="434"/>
      <c r="E53" s="593">
        <v>4.1999999999999997E-3</v>
      </c>
      <c r="F53" s="676">
        <f t="shared" si="6"/>
        <v>0.33939867868963502</v>
      </c>
      <c r="G53" s="671">
        <f t="shared" si="5"/>
        <v>1.4254744504964671E-3</v>
      </c>
      <c r="H53" s="677">
        <f t="shared" si="2"/>
        <v>0.34082415314013148</v>
      </c>
      <c r="I53" s="80">
        <f t="shared" si="1"/>
        <v>44</v>
      </c>
      <c r="J53" s="347"/>
    </row>
    <row r="54" spans="1:10">
      <c r="A54" s="80">
        <f t="shared" si="0"/>
        <v>45</v>
      </c>
      <c r="B54" s="591" t="s">
        <v>267</v>
      </c>
      <c r="C54" s="353">
        <f>C53</f>
        <v>2020</v>
      </c>
      <c r="D54" s="434"/>
      <c r="E54" s="593">
        <v>3.8999999999999998E-3</v>
      </c>
      <c r="F54" s="676">
        <f t="shared" si="6"/>
        <v>0.34082415314013148</v>
      </c>
      <c r="G54" s="671">
        <f t="shared" si="5"/>
        <v>1.3292141972465127E-3</v>
      </c>
      <c r="H54" s="677">
        <f t="shared" si="2"/>
        <v>0.342153367337378</v>
      </c>
      <c r="I54" s="80">
        <f t="shared" si="1"/>
        <v>45</v>
      </c>
      <c r="J54" s="347"/>
    </row>
    <row r="55" spans="1:10">
      <c r="A55" s="80">
        <f t="shared" si="0"/>
        <v>46</v>
      </c>
      <c r="B55" s="591" t="s">
        <v>268</v>
      </c>
      <c r="C55" s="353">
        <f t="shared" ref="C55:C63" si="8">C54</f>
        <v>2020</v>
      </c>
      <c r="D55" s="434"/>
      <c r="E55" s="593">
        <v>4.1999999999999997E-3</v>
      </c>
      <c r="F55" s="676">
        <f t="shared" si="6"/>
        <v>0.342153367337378</v>
      </c>
      <c r="G55" s="671">
        <f t="shared" si="5"/>
        <v>1.4370441428169876E-3</v>
      </c>
      <c r="H55" s="677">
        <f t="shared" si="2"/>
        <v>0.34359041148019498</v>
      </c>
      <c r="I55" s="80">
        <f t="shared" si="1"/>
        <v>46</v>
      </c>
      <c r="J55" s="347"/>
    </row>
    <row r="56" spans="1:10">
      <c r="A56" s="80">
        <f t="shared" si="0"/>
        <v>47</v>
      </c>
      <c r="B56" s="591" t="s">
        <v>269</v>
      </c>
      <c r="C56" s="353">
        <f t="shared" si="8"/>
        <v>2020</v>
      </c>
      <c r="D56" s="434"/>
      <c r="E56" s="593">
        <v>3.8999999999999998E-3</v>
      </c>
      <c r="F56" s="676">
        <f t="shared" si="6"/>
        <v>0.34359041148019498</v>
      </c>
      <c r="G56" s="671">
        <f t="shared" si="5"/>
        <v>1.3400026047727604E-3</v>
      </c>
      <c r="H56" s="677">
        <f t="shared" si="2"/>
        <v>0.34493041408496772</v>
      </c>
      <c r="I56" s="80">
        <f t="shared" si="1"/>
        <v>47</v>
      </c>
      <c r="J56" s="347"/>
    </row>
    <row r="57" spans="1:10">
      <c r="A57" s="80">
        <f t="shared" si="0"/>
        <v>48</v>
      </c>
      <c r="B57" s="591" t="s">
        <v>270</v>
      </c>
      <c r="C57" s="353">
        <f t="shared" si="8"/>
        <v>2020</v>
      </c>
      <c r="D57" s="434"/>
      <c r="E57" s="593">
        <v>4.0000000000000001E-3</v>
      </c>
      <c r="F57" s="676">
        <f t="shared" si="6"/>
        <v>0.34493041408496772</v>
      </c>
      <c r="G57" s="671">
        <f t="shared" si="5"/>
        <v>1.3797216563398709E-3</v>
      </c>
      <c r="H57" s="677">
        <f t="shared" si="2"/>
        <v>0.34631013574130759</v>
      </c>
      <c r="I57" s="80">
        <f t="shared" si="1"/>
        <v>48</v>
      </c>
      <c r="J57" s="347"/>
    </row>
    <row r="58" spans="1:10">
      <c r="A58" s="80">
        <f t="shared" si="0"/>
        <v>49</v>
      </c>
      <c r="B58" s="591" t="s">
        <v>271</v>
      </c>
      <c r="C58" s="353">
        <f t="shared" si="8"/>
        <v>2020</v>
      </c>
      <c r="D58" s="434"/>
      <c r="E58" s="593">
        <v>3.8999999999999998E-3</v>
      </c>
      <c r="F58" s="676">
        <f t="shared" si="6"/>
        <v>0.34631013574130759</v>
      </c>
      <c r="G58" s="671">
        <f t="shared" si="5"/>
        <v>1.3506095293910995E-3</v>
      </c>
      <c r="H58" s="677">
        <f t="shared" si="2"/>
        <v>0.34766074527069868</v>
      </c>
      <c r="I58" s="80">
        <f t="shared" si="1"/>
        <v>49</v>
      </c>
      <c r="J58" s="347"/>
    </row>
    <row r="59" spans="1:10">
      <c r="A59" s="80">
        <f t="shared" si="0"/>
        <v>50</v>
      </c>
      <c r="B59" s="591" t="s">
        <v>272</v>
      </c>
      <c r="C59" s="353">
        <f t="shared" si="8"/>
        <v>2020</v>
      </c>
      <c r="D59" s="434"/>
      <c r="E59" s="593">
        <v>2.8999999999999998E-3</v>
      </c>
      <c r="F59" s="676">
        <f t="shared" si="6"/>
        <v>0.34766074527069868</v>
      </c>
      <c r="G59" s="671">
        <f t="shared" si="5"/>
        <v>1.0082161612850261E-3</v>
      </c>
      <c r="H59" s="677">
        <f t="shared" si="2"/>
        <v>0.34866896143198373</v>
      </c>
      <c r="I59" s="80">
        <f t="shared" si="1"/>
        <v>50</v>
      </c>
      <c r="J59" s="347"/>
    </row>
    <row r="60" spans="1:10">
      <c r="A60" s="80">
        <f t="shared" si="0"/>
        <v>51</v>
      </c>
      <c r="B60" s="591" t="s">
        <v>273</v>
      </c>
      <c r="C60" s="353">
        <f t="shared" si="8"/>
        <v>2020</v>
      </c>
      <c r="D60" s="434"/>
      <c r="E60" s="593">
        <v>2.8999999999999998E-3</v>
      </c>
      <c r="F60" s="676">
        <f t="shared" si="6"/>
        <v>0.34866896143198373</v>
      </c>
      <c r="G60" s="671">
        <f t="shared" si="5"/>
        <v>1.0111399881527526E-3</v>
      </c>
      <c r="H60" s="677">
        <f t="shared" si="2"/>
        <v>0.3496801014201365</v>
      </c>
      <c r="I60" s="80">
        <f t="shared" si="1"/>
        <v>51</v>
      </c>
      <c r="J60" s="347"/>
    </row>
    <row r="61" spans="1:10">
      <c r="A61" s="80">
        <f t="shared" si="0"/>
        <v>52</v>
      </c>
      <c r="B61" s="591" t="s">
        <v>274</v>
      </c>
      <c r="C61" s="353">
        <f t="shared" si="8"/>
        <v>2020</v>
      </c>
      <c r="D61" s="434"/>
      <c r="E61" s="593">
        <v>2.8E-3</v>
      </c>
      <c r="F61" s="676">
        <f t="shared" si="6"/>
        <v>0.3496801014201365</v>
      </c>
      <c r="G61" s="671">
        <f t="shared" si="5"/>
        <v>9.791042839763823E-4</v>
      </c>
      <c r="H61" s="677">
        <f t="shared" si="2"/>
        <v>0.35065920570411291</v>
      </c>
      <c r="I61" s="80">
        <f t="shared" si="1"/>
        <v>52</v>
      </c>
      <c r="J61" s="347"/>
    </row>
    <row r="62" spans="1:10">
      <c r="A62" s="80">
        <f t="shared" si="0"/>
        <v>53</v>
      </c>
      <c r="B62" s="591" t="s">
        <v>275</v>
      </c>
      <c r="C62" s="353">
        <f t="shared" si="8"/>
        <v>2020</v>
      </c>
      <c r="D62" s="434"/>
      <c r="E62" s="593">
        <v>2.8E-3</v>
      </c>
      <c r="F62" s="676">
        <f t="shared" si="6"/>
        <v>0.35065920570411291</v>
      </c>
      <c r="G62" s="671">
        <f t="shared" si="5"/>
        <v>9.8184577597151606E-4</v>
      </c>
      <c r="H62" s="677">
        <f t="shared" si="2"/>
        <v>0.3516410514800844</v>
      </c>
      <c r="I62" s="80">
        <f t="shared" si="1"/>
        <v>53</v>
      </c>
      <c r="J62" s="347"/>
    </row>
    <row r="63" spans="1:10">
      <c r="A63" s="80">
        <f t="shared" si="0"/>
        <v>54</v>
      </c>
      <c r="B63" s="591" t="s">
        <v>276</v>
      </c>
      <c r="C63" s="353">
        <f t="shared" si="8"/>
        <v>2020</v>
      </c>
      <c r="D63" s="434"/>
      <c r="E63" s="593">
        <v>2.7000000000000001E-3</v>
      </c>
      <c r="F63" s="676">
        <f t="shared" si="6"/>
        <v>0.3516410514800844</v>
      </c>
      <c r="G63" s="671">
        <f t="shared" si="5"/>
        <v>9.4943083899622787E-4</v>
      </c>
      <c r="H63" s="677">
        <f t="shared" si="2"/>
        <v>0.35259048231908063</v>
      </c>
      <c r="I63" s="80">
        <f t="shared" si="1"/>
        <v>54</v>
      </c>
      <c r="J63" s="347"/>
    </row>
    <row r="64" spans="1:10">
      <c r="A64" s="80">
        <f t="shared" si="0"/>
        <v>55</v>
      </c>
      <c r="B64" s="594" t="s">
        <v>277</v>
      </c>
      <c r="C64" s="354">
        <f>C63</f>
        <v>2020</v>
      </c>
      <c r="D64" s="349"/>
      <c r="E64" s="596">
        <v>2.8E-3</v>
      </c>
      <c r="F64" s="672">
        <f t="shared" si="6"/>
        <v>0.35259048231908063</v>
      </c>
      <c r="G64" s="673">
        <f t="shared" si="5"/>
        <v>9.8725335049342573E-4</v>
      </c>
      <c r="H64" s="675">
        <f t="shared" si="2"/>
        <v>0.35357773566957407</v>
      </c>
      <c r="I64" s="80">
        <f t="shared" si="1"/>
        <v>55</v>
      </c>
      <c r="J64" s="347"/>
    </row>
    <row r="65" spans="1:10">
      <c r="A65" s="80">
        <f t="shared" si="0"/>
        <v>56</v>
      </c>
      <c r="B65" s="591" t="s">
        <v>266</v>
      </c>
      <c r="C65" s="353">
        <f>C64+1</f>
        <v>2021</v>
      </c>
      <c r="D65" s="434"/>
      <c r="E65" s="593">
        <v>2.8E-3</v>
      </c>
      <c r="F65" s="676">
        <f t="shared" si="6"/>
        <v>0.35357773566957407</v>
      </c>
      <c r="G65" s="671">
        <f t="shared" si="5"/>
        <v>9.9001765987480729E-4</v>
      </c>
      <c r="H65" s="677">
        <f t="shared" si="2"/>
        <v>0.3545677533294489</v>
      </c>
      <c r="I65" s="80">
        <f t="shared" si="1"/>
        <v>56</v>
      </c>
      <c r="J65" s="347"/>
    </row>
    <row r="66" spans="1:10">
      <c r="A66" s="80">
        <f t="shared" si="0"/>
        <v>57</v>
      </c>
      <c r="B66" s="591" t="s">
        <v>267</v>
      </c>
      <c r="C66" s="353">
        <f>C65</f>
        <v>2021</v>
      </c>
      <c r="D66" s="434"/>
      <c r="E66" s="593">
        <v>2.5000000000000001E-3</v>
      </c>
      <c r="F66" s="676">
        <f t="shared" si="6"/>
        <v>0.3545677533294489</v>
      </c>
      <c r="G66" s="671">
        <f t="shared" si="5"/>
        <v>8.8641938332362225E-4</v>
      </c>
      <c r="H66" s="677">
        <f t="shared" si="2"/>
        <v>0.35545417271277252</v>
      </c>
      <c r="I66" s="80">
        <f t="shared" si="1"/>
        <v>57</v>
      </c>
      <c r="J66" s="347"/>
    </row>
    <row r="67" spans="1:10">
      <c r="A67" s="80">
        <f t="shared" si="0"/>
        <v>58</v>
      </c>
      <c r="B67" s="591" t="s">
        <v>268</v>
      </c>
      <c r="C67" s="353">
        <f t="shared" ref="C67:C75" si="9">C66</f>
        <v>2021</v>
      </c>
      <c r="D67" s="434"/>
      <c r="E67" s="593">
        <v>2.8E-3</v>
      </c>
      <c r="F67" s="676">
        <f t="shared" si="6"/>
        <v>0.35545417271277252</v>
      </c>
      <c r="G67" s="671">
        <f t="shared" si="5"/>
        <v>9.9527168359576294E-4</v>
      </c>
      <c r="H67" s="677">
        <f t="shared" si="2"/>
        <v>0.35644944439636828</v>
      </c>
      <c r="I67" s="80">
        <f t="shared" si="1"/>
        <v>58</v>
      </c>
      <c r="J67" s="347"/>
    </row>
    <row r="68" spans="1:10">
      <c r="A68" s="80">
        <f t="shared" si="0"/>
        <v>59</v>
      </c>
      <c r="B68" s="591" t="s">
        <v>269</v>
      </c>
      <c r="C68" s="353">
        <f t="shared" si="9"/>
        <v>2021</v>
      </c>
      <c r="D68" s="434"/>
      <c r="E68" s="593">
        <v>2.7000000000000001E-3</v>
      </c>
      <c r="F68" s="676">
        <f t="shared" si="6"/>
        <v>0.35644944439636828</v>
      </c>
      <c r="G68" s="671">
        <f t="shared" si="5"/>
        <v>9.6241349987019435E-4</v>
      </c>
      <c r="H68" s="677">
        <f t="shared" si="2"/>
        <v>0.35741185789623847</v>
      </c>
      <c r="I68" s="80">
        <f t="shared" si="1"/>
        <v>59</v>
      </c>
      <c r="J68" s="347"/>
    </row>
    <row r="69" spans="1:10">
      <c r="A69" s="80">
        <f t="shared" si="0"/>
        <v>60</v>
      </c>
      <c r="B69" s="591" t="s">
        <v>270</v>
      </c>
      <c r="C69" s="353">
        <f t="shared" si="9"/>
        <v>2021</v>
      </c>
      <c r="D69" s="434"/>
      <c r="E69" s="593">
        <v>2.8E-3</v>
      </c>
      <c r="F69" s="676">
        <f t="shared" si="6"/>
        <v>0.35741185789623847</v>
      </c>
      <c r="G69" s="671">
        <f t="shared" si="5"/>
        <v>1.0007532021094677E-3</v>
      </c>
      <c r="H69" s="677">
        <f t="shared" si="2"/>
        <v>0.35841261109834793</v>
      </c>
      <c r="I69" s="80">
        <f t="shared" si="1"/>
        <v>60</v>
      </c>
      <c r="J69" s="347"/>
    </row>
    <row r="70" spans="1:10">
      <c r="A70" s="80">
        <f t="shared" si="0"/>
        <v>61</v>
      </c>
      <c r="B70" s="591" t="s">
        <v>271</v>
      </c>
      <c r="C70" s="353">
        <f t="shared" si="9"/>
        <v>2021</v>
      </c>
      <c r="D70" s="434"/>
      <c r="E70" s="593">
        <v>2.7000000000000001E-3</v>
      </c>
      <c r="F70" s="676">
        <f t="shared" si="6"/>
        <v>0.35841261109834793</v>
      </c>
      <c r="G70" s="671">
        <f t="shared" si="5"/>
        <v>9.6771404996553946E-4</v>
      </c>
      <c r="H70" s="677">
        <f t="shared" si="2"/>
        <v>0.35938032514831347</v>
      </c>
      <c r="I70" s="80">
        <f t="shared" si="1"/>
        <v>61</v>
      </c>
      <c r="J70" s="347"/>
    </row>
    <row r="71" spans="1:10">
      <c r="A71" s="80">
        <f t="shared" si="0"/>
        <v>62</v>
      </c>
      <c r="B71" s="591" t="s">
        <v>272</v>
      </c>
      <c r="C71" s="353">
        <f t="shared" si="9"/>
        <v>2021</v>
      </c>
      <c r="D71" s="434"/>
      <c r="E71" s="593">
        <v>2.8E-3</v>
      </c>
      <c r="F71" s="676">
        <f t="shared" si="6"/>
        <v>0.35938032514831347</v>
      </c>
      <c r="G71" s="671">
        <f t="shared" si="5"/>
        <v>1.0062649104152777E-3</v>
      </c>
      <c r="H71" s="677">
        <f t="shared" si="2"/>
        <v>0.36038659005872875</v>
      </c>
      <c r="I71" s="80">
        <f t="shared" si="1"/>
        <v>62</v>
      </c>
      <c r="J71" s="347"/>
    </row>
    <row r="72" spans="1:10">
      <c r="A72" s="80">
        <f t="shared" si="0"/>
        <v>63</v>
      </c>
      <c r="B72" s="591" t="s">
        <v>273</v>
      </c>
      <c r="C72" s="353">
        <f t="shared" si="9"/>
        <v>2021</v>
      </c>
      <c r="D72" s="434"/>
      <c r="E72" s="593">
        <v>2.8E-3</v>
      </c>
      <c r="F72" s="676">
        <f t="shared" si="6"/>
        <v>0.36038659005872875</v>
      </c>
      <c r="G72" s="671">
        <f t="shared" si="5"/>
        <v>1.0090824521644406E-3</v>
      </c>
      <c r="H72" s="677">
        <f t="shared" si="2"/>
        <v>0.36139567251089322</v>
      </c>
      <c r="I72" s="80">
        <f t="shared" si="1"/>
        <v>63</v>
      </c>
      <c r="J72" s="347"/>
    </row>
    <row r="73" spans="1:10">
      <c r="A73" s="80">
        <f t="shared" si="0"/>
        <v>64</v>
      </c>
      <c r="B73" s="591" t="s">
        <v>274</v>
      </c>
      <c r="C73" s="353">
        <f t="shared" si="9"/>
        <v>2021</v>
      </c>
      <c r="D73" s="434"/>
      <c r="E73" s="593">
        <v>2.7000000000000001E-3</v>
      </c>
      <c r="F73" s="676">
        <f t="shared" si="6"/>
        <v>0.36139567251089322</v>
      </c>
      <c r="G73" s="671">
        <f t="shared" si="5"/>
        <v>9.7576831577941175E-4</v>
      </c>
      <c r="H73" s="677">
        <f t="shared" si="2"/>
        <v>0.36237144082667261</v>
      </c>
      <c r="I73" s="80">
        <f t="shared" si="1"/>
        <v>64</v>
      </c>
      <c r="J73" s="347"/>
    </row>
    <row r="74" spans="1:10">
      <c r="A74" s="80">
        <f t="shared" si="0"/>
        <v>65</v>
      </c>
      <c r="B74" s="591" t="s">
        <v>275</v>
      </c>
      <c r="C74" s="353">
        <f t="shared" si="9"/>
        <v>2021</v>
      </c>
      <c r="D74" s="434"/>
      <c r="E74" s="593">
        <v>2.8E-3</v>
      </c>
      <c r="F74" s="676">
        <f t="shared" si="6"/>
        <v>0.36237144082667261</v>
      </c>
      <c r="G74" s="671">
        <f t="shared" si="5"/>
        <v>1.0146400343146833E-3</v>
      </c>
      <c r="H74" s="677">
        <f t="shared" si="2"/>
        <v>0.36338608086098728</v>
      </c>
      <c r="I74" s="80">
        <f t="shared" si="1"/>
        <v>65</v>
      </c>
      <c r="J74" s="347"/>
    </row>
    <row r="75" spans="1:10">
      <c r="A75" s="80">
        <f t="shared" ref="A75:A93" si="10">A74+1</f>
        <v>66</v>
      </c>
      <c r="B75" s="591" t="s">
        <v>276</v>
      </c>
      <c r="C75" s="353">
        <f t="shared" si="9"/>
        <v>2021</v>
      </c>
      <c r="D75" s="434"/>
      <c r="E75" s="593">
        <v>2.7000000000000001E-3</v>
      </c>
      <c r="F75" s="676">
        <f t="shared" si="6"/>
        <v>0.36338608086098728</v>
      </c>
      <c r="G75" s="671">
        <f t="shared" si="5"/>
        <v>9.8114241832466566E-4</v>
      </c>
      <c r="H75" s="677">
        <f t="shared" si="2"/>
        <v>0.36436722327931192</v>
      </c>
      <c r="I75" s="80">
        <f t="shared" ref="I75:I93" si="11">I74+1</f>
        <v>66</v>
      </c>
      <c r="J75" s="347"/>
    </row>
    <row r="76" spans="1:10">
      <c r="A76" s="80">
        <f t="shared" si="10"/>
        <v>67</v>
      </c>
      <c r="B76" s="594" t="s">
        <v>277</v>
      </c>
      <c r="C76" s="354">
        <f>C75</f>
        <v>2021</v>
      </c>
      <c r="D76" s="349"/>
      <c r="E76" s="596">
        <v>2.8E-3</v>
      </c>
      <c r="F76" s="672">
        <f t="shared" si="6"/>
        <v>0.36436722327931192</v>
      </c>
      <c r="G76" s="673">
        <f t="shared" si="5"/>
        <v>1.0202282251820735E-3</v>
      </c>
      <c r="H76" s="675">
        <f t="shared" si="2"/>
        <v>0.36538745150449398</v>
      </c>
      <c r="I76" s="80">
        <f t="shared" si="11"/>
        <v>67</v>
      </c>
      <c r="J76" s="347"/>
    </row>
    <row r="77" spans="1:10">
      <c r="A77" s="80">
        <f t="shared" si="10"/>
        <v>68</v>
      </c>
      <c r="B77" s="591" t="s">
        <v>266</v>
      </c>
      <c r="C77" s="353">
        <v>2022</v>
      </c>
      <c r="D77" s="434"/>
      <c r="E77" s="593">
        <v>2.8E-3</v>
      </c>
      <c r="F77" s="676">
        <f t="shared" si="6"/>
        <v>0.36538745150449398</v>
      </c>
      <c r="G77" s="678">
        <f t="shared" si="5"/>
        <v>1.0230848642125831E-3</v>
      </c>
      <c r="H77" s="677">
        <f t="shared" si="2"/>
        <v>0.36641053636870657</v>
      </c>
      <c r="I77" s="80">
        <f t="shared" si="11"/>
        <v>68</v>
      </c>
      <c r="J77" s="347"/>
    </row>
    <row r="78" spans="1:10">
      <c r="A78" s="80">
        <f t="shared" si="10"/>
        <v>69</v>
      </c>
      <c r="B78" s="591" t="s">
        <v>267</v>
      </c>
      <c r="C78" s="353">
        <v>2022</v>
      </c>
      <c r="D78" s="434"/>
      <c r="E78" s="593">
        <v>2.5000000000000001E-3</v>
      </c>
      <c r="F78" s="676">
        <f t="shared" si="6"/>
        <v>0.36641053636870657</v>
      </c>
      <c r="G78" s="678">
        <f t="shared" si="5"/>
        <v>9.1602634092176642E-4</v>
      </c>
      <c r="H78" s="677">
        <f t="shared" si="2"/>
        <v>0.36732656270962832</v>
      </c>
      <c r="I78" s="80">
        <f t="shared" si="11"/>
        <v>69</v>
      </c>
      <c r="J78" s="347"/>
    </row>
    <row r="79" spans="1:10">
      <c r="A79" s="80">
        <f t="shared" si="10"/>
        <v>70</v>
      </c>
      <c r="B79" s="591" t="s">
        <v>268</v>
      </c>
      <c r="C79" s="353">
        <v>2022</v>
      </c>
      <c r="D79" s="434"/>
      <c r="E79" s="593">
        <v>2.8E-3</v>
      </c>
      <c r="F79" s="676">
        <f t="shared" si="6"/>
        <v>0.36732656270962832</v>
      </c>
      <c r="G79" s="678">
        <f t="shared" si="5"/>
        <v>1.0285143755869592E-3</v>
      </c>
      <c r="H79" s="677">
        <f t="shared" si="2"/>
        <v>0.36835507708521531</v>
      </c>
      <c r="I79" s="80">
        <f t="shared" si="11"/>
        <v>70</v>
      </c>
      <c r="J79" s="347"/>
    </row>
    <row r="80" spans="1:10">
      <c r="A80" s="80">
        <f t="shared" si="10"/>
        <v>71</v>
      </c>
      <c r="B80" s="591" t="s">
        <v>269</v>
      </c>
      <c r="C80" s="353">
        <v>2022</v>
      </c>
      <c r="D80" s="434"/>
      <c r="E80" s="593">
        <v>2.7000000000000001E-3</v>
      </c>
      <c r="F80" s="676">
        <f t="shared" si="6"/>
        <v>0.36835507708521531</v>
      </c>
      <c r="G80" s="678">
        <f t="shared" si="5"/>
        <v>9.9455870813008147E-4</v>
      </c>
      <c r="H80" s="677">
        <f t="shared" si="2"/>
        <v>0.3693496357933454</v>
      </c>
      <c r="I80" s="80">
        <f t="shared" si="11"/>
        <v>71</v>
      </c>
      <c r="J80" s="347"/>
    </row>
    <row r="81" spans="1:10">
      <c r="A81" s="80">
        <f t="shared" si="10"/>
        <v>72</v>
      </c>
      <c r="B81" s="591" t="s">
        <v>270</v>
      </c>
      <c r="C81" s="353">
        <v>2022</v>
      </c>
      <c r="D81" s="434"/>
      <c r="E81" s="593">
        <v>2.8E-3</v>
      </c>
      <c r="F81" s="676">
        <f t="shared" si="6"/>
        <v>0.3693496357933454</v>
      </c>
      <c r="G81" s="678">
        <f t="shared" si="5"/>
        <v>1.0341789802213671E-3</v>
      </c>
      <c r="H81" s="677">
        <f t="shared" ref="H81:H93" si="12">F81+G81</f>
        <v>0.37038381477356674</v>
      </c>
      <c r="I81" s="80">
        <f t="shared" si="11"/>
        <v>72</v>
      </c>
      <c r="J81" s="347"/>
    </row>
    <row r="82" spans="1:10">
      <c r="A82" s="80">
        <f t="shared" si="10"/>
        <v>73</v>
      </c>
      <c r="B82" s="591" t="s">
        <v>271</v>
      </c>
      <c r="C82" s="353">
        <v>2022</v>
      </c>
      <c r="D82" s="434"/>
      <c r="E82" s="593">
        <v>2.7000000000000001E-3</v>
      </c>
      <c r="F82" s="676">
        <f t="shared" si="6"/>
        <v>0.37038381477356674</v>
      </c>
      <c r="G82" s="678">
        <f t="shared" si="5"/>
        <v>1.0000362998886304E-3</v>
      </c>
      <c r="H82" s="677">
        <f t="shared" si="12"/>
        <v>0.3713838510734554</v>
      </c>
      <c r="I82" s="80">
        <f t="shared" si="11"/>
        <v>73</v>
      </c>
      <c r="J82" s="347"/>
    </row>
    <row r="83" spans="1:10">
      <c r="A83" s="80">
        <f t="shared" si="10"/>
        <v>74</v>
      </c>
      <c r="B83" s="591" t="s">
        <v>272</v>
      </c>
      <c r="C83" s="353">
        <v>2022</v>
      </c>
      <c r="D83" s="434"/>
      <c r="E83" s="593">
        <v>3.0999999999999999E-3</v>
      </c>
      <c r="F83" s="676">
        <f t="shared" si="6"/>
        <v>0.3713838510734554</v>
      </c>
      <c r="G83" s="678">
        <f t="shared" ref="G83:G93" si="13">(H82+F83)/2*E83</f>
        <v>1.1512899383277118E-3</v>
      </c>
      <c r="H83" s="677">
        <f t="shared" si="12"/>
        <v>0.37253514101178309</v>
      </c>
      <c r="I83" s="80">
        <f t="shared" si="11"/>
        <v>74</v>
      </c>
      <c r="J83" s="347"/>
    </row>
    <row r="84" spans="1:10">
      <c r="A84" s="80">
        <f t="shared" si="10"/>
        <v>75</v>
      </c>
      <c r="B84" s="591" t="s">
        <v>273</v>
      </c>
      <c r="C84" s="353">
        <v>2022</v>
      </c>
      <c r="D84" s="434"/>
      <c r="E84" s="593">
        <v>3.0999999999999999E-3</v>
      </c>
      <c r="F84" s="676">
        <f t="shared" si="6"/>
        <v>0.37253514101178309</v>
      </c>
      <c r="G84" s="678">
        <f t="shared" si="13"/>
        <v>1.1548589371365276E-3</v>
      </c>
      <c r="H84" s="677">
        <f t="shared" si="12"/>
        <v>0.3736899999489196</v>
      </c>
      <c r="I84" s="80">
        <f t="shared" si="11"/>
        <v>75</v>
      </c>
      <c r="J84" s="347"/>
    </row>
    <row r="85" spans="1:10">
      <c r="A85" s="80">
        <f t="shared" si="10"/>
        <v>76</v>
      </c>
      <c r="B85" s="591" t="s">
        <v>274</v>
      </c>
      <c r="C85" s="353">
        <v>2022</v>
      </c>
      <c r="D85" s="434"/>
      <c r="E85" s="593">
        <v>3.0000000000000001E-3</v>
      </c>
      <c r="F85" s="676">
        <f t="shared" si="6"/>
        <v>0.3736899999489196</v>
      </c>
      <c r="G85" s="678">
        <f t="shared" si="13"/>
        <v>1.1210699998467589E-3</v>
      </c>
      <c r="H85" s="677">
        <f t="shared" si="12"/>
        <v>0.37481106994876634</v>
      </c>
      <c r="I85" s="80">
        <f t="shared" si="11"/>
        <v>76</v>
      </c>
      <c r="J85" s="347"/>
    </row>
    <row r="86" spans="1:10">
      <c r="A86" s="80">
        <f t="shared" si="10"/>
        <v>77</v>
      </c>
      <c r="B86" s="591" t="s">
        <v>275</v>
      </c>
      <c r="C86" s="353">
        <v>2022</v>
      </c>
      <c r="D86" s="434"/>
      <c r="E86" s="593">
        <v>4.1999999999999997E-3</v>
      </c>
      <c r="F86" s="676">
        <f t="shared" si="6"/>
        <v>0.37481106994876634</v>
      </c>
      <c r="G86" s="678">
        <f t="shared" si="13"/>
        <v>1.5742064937848185E-3</v>
      </c>
      <c r="H86" s="677">
        <f t="shared" si="12"/>
        <v>0.37638527644255115</v>
      </c>
      <c r="I86" s="80">
        <f t="shared" si="11"/>
        <v>77</v>
      </c>
      <c r="J86" s="347"/>
    </row>
    <row r="87" spans="1:10">
      <c r="A87" s="80">
        <f t="shared" si="10"/>
        <v>78</v>
      </c>
      <c r="B87" s="591" t="s">
        <v>276</v>
      </c>
      <c r="C87" s="353">
        <v>2022</v>
      </c>
      <c r="D87" s="434"/>
      <c r="E87" s="593">
        <v>4.0000000000000001E-3</v>
      </c>
      <c r="F87" s="676">
        <f t="shared" si="6"/>
        <v>0.37638527644255115</v>
      </c>
      <c r="G87" s="678">
        <f t="shared" si="13"/>
        <v>1.5055411057702047E-3</v>
      </c>
      <c r="H87" s="677">
        <f t="shared" si="12"/>
        <v>0.37789081754832138</v>
      </c>
      <c r="I87" s="80">
        <f t="shared" si="11"/>
        <v>78</v>
      </c>
      <c r="J87" s="347"/>
    </row>
    <row r="88" spans="1:10">
      <c r="A88" s="80">
        <f t="shared" si="10"/>
        <v>79</v>
      </c>
      <c r="B88" s="594" t="s">
        <v>277</v>
      </c>
      <c r="C88" s="354">
        <v>2022</v>
      </c>
      <c r="D88" s="349"/>
      <c r="E88" s="596">
        <v>4.1999999999999997E-3</v>
      </c>
      <c r="F88" s="672">
        <f t="shared" si="6"/>
        <v>0.37789081754832138</v>
      </c>
      <c r="G88" s="673">
        <f t="shared" si="13"/>
        <v>1.5871414337029497E-3</v>
      </c>
      <c r="H88" s="675">
        <f t="shared" si="12"/>
        <v>0.37947795898202435</v>
      </c>
      <c r="I88" s="80">
        <f t="shared" si="11"/>
        <v>79</v>
      </c>
      <c r="J88" s="347"/>
    </row>
    <row r="89" spans="1:10">
      <c r="A89" s="80">
        <f t="shared" si="10"/>
        <v>80</v>
      </c>
      <c r="B89" s="591" t="s">
        <v>266</v>
      </c>
      <c r="C89" s="353">
        <v>2023</v>
      </c>
      <c r="D89" s="434"/>
      <c r="E89" s="593">
        <v>5.4000000000000003E-3</v>
      </c>
      <c r="F89" s="676">
        <f t="shared" si="6"/>
        <v>0.37947795898202435</v>
      </c>
      <c r="G89" s="678">
        <f t="shared" si="13"/>
        <v>2.0491809785029317E-3</v>
      </c>
      <c r="H89" s="677">
        <f t="shared" si="12"/>
        <v>0.38152713996052728</v>
      </c>
      <c r="I89" s="80">
        <f t="shared" si="11"/>
        <v>80</v>
      </c>
      <c r="J89" s="347"/>
    </row>
    <row r="90" spans="1:10">
      <c r="A90" s="80">
        <f t="shared" si="10"/>
        <v>81</v>
      </c>
      <c r="B90" s="591" t="s">
        <v>267</v>
      </c>
      <c r="C90" s="353">
        <v>2023</v>
      </c>
      <c r="D90" s="434"/>
      <c r="E90" s="593">
        <v>4.7999999999999996E-3</v>
      </c>
      <c r="F90" s="676">
        <f t="shared" si="6"/>
        <v>0.38152713996052728</v>
      </c>
      <c r="G90" s="678">
        <f t="shared" si="13"/>
        <v>1.8313302718105308E-3</v>
      </c>
      <c r="H90" s="677">
        <f t="shared" si="12"/>
        <v>0.38335847023233782</v>
      </c>
      <c r="I90" s="80">
        <f t="shared" si="11"/>
        <v>81</v>
      </c>
      <c r="J90" s="347"/>
    </row>
    <row r="91" spans="1:10">
      <c r="A91" s="80">
        <f t="shared" si="10"/>
        <v>82</v>
      </c>
      <c r="B91" s="591" t="s">
        <v>268</v>
      </c>
      <c r="C91" s="353">
        <v>2023</v>
      </c>
      <c r="D91" s="434"/>
      <c r="E91" s="593">
        <v>5.4000000000000003E-3</v>
      </c>
      <c r="F91" s="676">
        <f t="shared" si="6"/>
        <v>0.38335847023233782</v>
      </c>
      <c r="G91" s="678">
        <f t="shared" si="13"/>
        <v>2.0701357392546244E-3</v>
      </c>
      <c r="H91" s="677">
        <f t="shared" si="12"/>
        <v>0.38542860597159245</v>
      </c>
      <c r="I91" s="80">
        <f t="shared" si="11"/>
        <v>82</v>
      </c>
      <c r="J91" s="347"/>
    </row>
    <row r="92" spans="1:10">
      <c r="A92" s="80">
        <f t="shared" si="10"/>
        <v>83</v>
      </c>
      <c r="B92" s="591" t="s">
        <v>269</v>
      </c>
      <c r="C92" s="353">
        <v>2023</v>
      </c>
      <c r="D92" s="434"/>
      <c r="E92" s="593">
        <v>6.1999999999999998E-3</v>
      </c>
      <c r="F92" s="676">
        <f t="shared" si="6"/>
        <v>0.38542860597159245</v>
      </c>
      <c r="G92" s="678">
        <f t="shared" si="13"/>
        <v>2.389657357023873E-3</v>
      </c>
      <c r="H92" s="677">
        <f t="shared" si="12"/>
        <v>0.38781826332861635</v>
      </c>
      <c r="I92" s="80">
        <f t="shared" si="11"/>
        <v>83</v>
      </c>
      <c r="J92" s="347"/>
    </row>
    <row r="93" spans="1:10">
      <c r="A93" s="80">
        <f t="shared" si="10"/>
        <v>84</v>
      </c>
      <c r="B93" s="591" t="s">
        <v>270</v>
      </c>
      <c r="C93" s="353">
        <v>2023</v>
      </c>
      <c r="D93" s="434"/>
      <c r="E93" s="593">
        <v>6.4000000000000003E-3</v>
      </c>
      <c r="F93" s="676">
        <f t="shared" si="6"/>
        <v>0.38781826332861635</v>
      </c>
      <c r="G93" s="678">
        <f t="shared" si="13"/>
        <v>2.482036885303145E-3</v>
      </c>
      <c r="H93" s="677">
        <f t="shared" si="12"/>
        <v>0.39030030021391948</v>
      </c>
      <c r="I93" s="80">
        <f t="shared" si="11"/>
        <v>84</v>
      </c>
      <c r="J93" s="347"/>
    </row>
    <row r="94" spans="1:10">
      <c r="A94" s="80">
        <f>A93+1</f>
        <v>85</v>
      </c>
      <c r="B94" s="591" t="s">
        <v>271</v>
      </c>
      <c r="C94" s="353">
        <v>2023</v>
      </c>
      <c r="D94" s="434"/>
      <c r="E94" s="593">
        <v>6.1999999999999998E-3</v>
      </c>
      <c r="F94" s="676">
        <f>H93+D94</f>
        <v>0.39030030021391948</v>
      </c>
      <c r="G94" s="678">
        <f>(H93+F94)/2*E94</f>
        <v>2.4198618613263008E-3</v>
      </c>
      <c r="H94" s="677">
        <f>F94+G94</f>
        <v>0.39272016207524579</v>
      </c>
      <c r="I94" s="80">
        <f>I93+1</f>
        <v>85</v>
      </c>
      <c r="J94" s="347"/>
    </row>
    <row r="95" spans="1:10">
      <c r="A95" s="80">
        <f t="shared" ref="A95:A113" si="14">A94+1</f>
        <v>86</v>
      </c>
      <c r="B95" s="591" t="s">
        <v>272</v>
      </c>
      <c r="C95" s="353">
        <v>2023</v>
      </c>
      <c r="D95" s="434"/>
      <c r="E95" s="593">
        <v>6.7999999999999996E-3</v>
      </c>
      <c r="F95" s="676">
        <f t="shared" ref="F95:F105" si="15">H94+D95</f>
        <v>0.39272016207524579</v>
      </c>
      <c r="G95" s="678">
        <f t="shared" ref="G95:G105" si="16">(H94+F95)/2*E95</f>
        <v>2.6704971021116711E-3</v>
      </c>
      <c r="H95" s="677">
        <f t="shared" ref="H95:H112" si="17">F95+G95</f>
        <v>0.39539065917735744</v>
      </c>
      <c r="I95" s="80">
        <f t="shared" ref="I95:I113" si="18">I94+1</f>
        <v>86</v>
      </c>
      <c r="J95" s="347"/>
    </row>
    <row r="96" spans="1:10">
      <c r="A96" s="80">
        <f t="shared" si="14"/>
        <v>87</v>
      </c>
      <c r="B96" s="591" t="s">
        <v>273</v>
      </c>
      <c r="C96" s="353">
        <v>2023</v>
      </c>
      <c r="D96" s="434"/>
      <c r="E96" s="593">
        <v>6.7999999999999996E-3</v>
      </c>
      <c r="F96" s="676">
        <f t="shared" si="15"/>
        <v>0.39539065917735744</v>
      </c>
      <c r="G96" s="678">
        <f t="shared" si="16"/>
        <v>2.6886564824060303E-3</v>
      </c>
      <c r="H96" s="677">
        <f t="shared" si="17"/>
        <v>0.39807931565976346</v>
      </c>
      <c r="I96" s="80">
        <f t="shared" si="18"/>
        <v>87</v>
      </c>
      <c r="J96" s="347"/>
    </row>
    <row r="97" spans="1:10">
      <c r="A97" s="80">
        <f t="shared" si="14"/>
        <v>88</v>
      </c>
      <c r="B97" s="591" t="s">
        <v>274</v>
      </c>
      <c r="C97" s="353">
        <v>2023</v>
      </c>
      <c r="D97" s="434"/>
      <c r="E97" s="593">
        <v>6.6E-3</v>
      </c>
      <c r="F97" s="676">
        <f t="shared" si="15"/>
        <v>0.39807931565976346</v>
      </c>
      <c r="G97" s="678">
        <f t="shared" si="16"/>
        <v>2.6273234833544389E-3</v>
      </c>
      <c r="H97" s="677">
        <f t="shared" si="17"/>
        <v>0.40070663914311788</v>
      </c>
      <c r="I97" s="80">
        <f t="shared" si="18"/>
        <v>88</v>
      </c>
      <c r="J97" s="347"/>
    </row>
    <row r="98" spans="1:10">
      <c r="A98" s="80">
        <f t="shared" si="14"/>
        <v>89</v>
      </c>
      <c r="B98" s="591" t="s">
        <v>275</v>
      </c>
      <c r="C98" s="353">
        <v>2023</v>
      </c>
      <c r="D98" s="434"/>
      <c r="E98" s="593">
        <v>7.1000000000000004E-3</v>
      </c>
      <c r="F98" s="676">
        <f t="shared" si="15"/>
        <v>0.40070663914311788</v>
      </c>
      <c r="G98" s="678">
        <f t="shared" si="16"/>
        <v>2.8450171379161373E-3</v>
      </c>
      <c r="H98" s="677">
        <f t="shared" si="17"/>
        <v>0.40355165628103401</v>
      </c>
      <c r="I98" s="80">
        <f t="shared" si="18"/>
        <v>89</v>
      </c>
      <c r="J98" s="347"/>
    </row>
    <row r="99" spans="1:10">
      <c r="A99" s="80">
        <f t="shared" si="14"/>
        <v>90</v>
      </c>
      <c r="B99" s="591" t="s">
        <v>276</v>
      </c>
      <c r="C99" s="353">
        <v>2023</v>
      </c>
      <c r="D99" s="434"/>
      <c r="E99" s="593">
        <v>6.8999999999999999E-3</v>
      </c>
      <c r="F99" s="676">
        <f t="shared" si="15"/>
        <v>0.40355165628103401</v>
      </c>
      <c r="G99" s="678">
        <f t="shared" si="16"/>
        <v>2.7845064283391345E-3</v>
      </c>
      <c r="H99" s="677">
        <f t="shared" si="17"/>
        <v>0.40633616270937317</v>
      </c>
      <c r="I99" s="80">
        <f t="shared" si="18"/>
        <v>90</v>
      </c>
      <c r="J99" s="347"/>
    </row>
    <row r="100" spans="1:10">
      <c r="A100" s="80">
        <f t="shared" si="14"/>
        <v>91</v>
      </c>
      <c r="B100" s="594" t="s">
        <v>277</v>
      </c>
      <c r="C100" s="354">
        <v>2023</v>
      </c>
      <c r="D100" s="349"/>
      <c r="E100" s="596">
        <v>7.1000000000000004E-3</v>
      </c>
      <c r="F100" s="672">
        <f t="shared" si="15"/>
        <v>0.40633616270937317</v>
      </c>
      <c r="G100" s="673">
        <f t="shared" si="16"/>
        <v>2.8849867552365495E-3</v>
      </c>
      <c r="H100" s="675">
        <f t="shared" si="17"/>
        <v>0.40922114946460975</v>
      </c>
      <c r="I100" s="80">
        <f t="shared" si="18"/>
        <v>91</v>
      </c>
      <c r="J100" s="347"/>
    </row>
    <row r="101" spans="1:10">
      <c r="A101" s="80">
        <f t="shared" si="14"/>
        <v>92</v>
      </c>
      <c r="B101" s="591" t="s">
        <v>266</v>
      </c>
      <c r="C101" s="353">
        <v>2024</v>
      </c>
      <c r="D101" s="645"/>
      <c r="E101" s="593">
        <v>7.1999999999999998E-3</v>
      </c>
      <c r="F101" s="676">
        <f t="shared" si="15"/>
        <v>0.40922114946460975</v>
      </c>
      <c r="G101" s="671">
        <f t="shared" si="16"/>
        <v>2.94639227614519E-3</v>
      </c>
      <c r="H101" s="677">
        <f t="shared" si="17"/>
        <v>0.41216754174075493</v>
      </c>
      <c r="I101" s="80">
        <f t="shared" si="18"/>
        <v>92</v>
      </c>
      <c r="J101" s="347"/>
    </row>
    <row r="102" spans="1:10">
      <c r="A102" s="80">
        <f t="shared" si="14"/>
        <v>93</v>
      </c>
      <c r="B102" s="591" t="s">
        <v>267</v>
      </c>
      <c r="C102" s="353">
        <v>2024</v>
      </c>
      <c r="D102" s="645"/>
      <c r="E102" s="593">
        <v>6.7999999999999996E-3</v>
      </c>
      <c r="F102" s="676">
        <f t="shared" si="15"/>
        <v>0.41216754174075493</v>
      </c>
      <c r="G102" s="671">
        <f t="shared" si="16"/>
        <v>2.8027392838371333E-3</v>
      </c>
      <c r="H102" s="677">
        <f t="shared" si="17"/>
        <v>0.41497028102459205</v>
      </c>
      <c r="I102" s="80">
        <f t="shared" si="18"/>
        <v>93</v>
      </c>
      <c r="J102" s="347"/>
    </row>
    <row r="103" spans="1:10">
      <c r="A103" s="80">
        <f t="shared" si="14"/>
        <v>94</v>
      </c>
      <c r="B103" s="591" t="s">
        <v>268</v>
      </c>
      <c r="C103" s="353">
        <v>2024</v>
      </c>
      <c r="D103" s="645"/>
      <c r="E103" s="593">
        <v>7.1999999999999998E-3</v>
      </c>
      <c r="F103" s="676">
        <f t="shared" si="15"/>
        <v>0.41497028102459205</v>
      </c>
      <c r="G103" s="671">
        <f t="shared" si="16"/>
        <v>2.9877860233770625E-3</v>
      </c>
      <c r="H103" s="677">
        <f t="shared" si="17"/>
        <v>0.41795806704796912</v>
      </c>
      <c r="I103" s="80">
        <f t="shared" si="18"/>
        <v>94</v>
      </c>
      <c r="J103" s="347"/>
    </row>
    <row r="104" spans="1:10">
      <c r="A104" s="80">
        <f t="shared" si="14"/>
        <v>95</v>
      </c>
      <c r="B104" s="591" t="s">
        <v>269</v>
      </c>
      <c r="C104" s="353">
        <v>2024</v>
      </c>
      <c r="D104" s="645"/>
      <c r="E104" s="593">
        <v>7.0000000000000001E-3</v>
      </c>
      <c r="F104" s="676">
        <f t="shared" si="15"/>
        <v>0.41795806704796912</v>
      </c>
      <c r="G104" s="671">
        <f t="shared" si="16"/>
        <v>2.9257064693357839E-3</v>
      </c>
      <c r="H104" s="677">
        <f t="shared" si="17"/>
        <v>0.42088377351730488</v>
      </c>
      <c r="I104" s="80">
        <f t="shared" si="18"/>
        <v>95</v>
      </c>
      <c r="J104" s="347"/>
    </row>
    <row r="105" spans="1:10">
      <c r="A105" s="80">
        <f t="shared" si="14"/>
        <v>96</v>
      </c>
      <c r="B105" s="591" t="s">
        <v>270</v>
      </c>
      <c r="C105" s="353">
        <v>2024</v>
      </c>
      <c r="D105" s="645"/>
      <c r="E105" s="593">
        <v>7.1999999999999998E-3</v>
      </c>
      <c r="F105" s="676">
        <f t="shared" si="15"/>
        <v>0.42088377351730488</v>
      </c>
      <c r="G105" s="671">
        <f t="shared" si="16"/>
        <v>3.030363169324595E-3</v>
      </c>
      <c r="H105" s="677">
        <f t="shared" si="17"/>
        <v>0.42391413668662947</v>
      </c>
      <c r="I105" s="80">
        <f t="shared" si="18"/>
        <v>96</v>
      </c>
      <c r="J105" s="347"/>
    </row>
    <row r="106" spans="1:10">
      <c r="A106" s="80">
        <f t="shared" si="14"/>
        <v>97</v>
      </c>
      <c r="B106" s="591" t="s">
        <v>271</v>
      </c>
      <c r="C106" s="353">
        <v>2024</v>
      </c>
      <c r="D106" s="646"/>
      <c r="E106" s="593">
        <v>7.0000000000000001E-3</v>
      </c>
      <c r="F106" s="676">
        <f>H105+D106</f>
        <v>0.42391413668662947</v>
      </c>
      <c r="G106" s="678">
        <f>(H105+F106)/2*E106</f>
        <v>2.9673989568064062E-3</v>
      </c>
      <c r="H106" s="677">
        <f t="shared" si="17"/>
        <v>0.42688153564343589</v>
      </c>
      <c r="I106" s="80">
        <f t="shared" si="18"/>
        <v>97</v>
      </c>
      <c r="J106" s="347"/>
    </row>
    <row r="107" spans="1:10">
      <c r="A107" s="80">
        <f t="shared" si="14"/>
        <v>98</v>
      </c>
      <c r="B107" s="591" t="s">
        <v>272</v>
      </c>
      <c r="C107" s="353">
        <v>2024</v>
      </c>
      <c r="D107" s="645"/>
      <c r="E107" s="593">
        <v>7.1999999999999998E-3</v>
      </c>
      <c r="F107" s="676">
        <f t="shared" ref="F107:F112" si="19">H106+D107</f>
        <v>0.42688153564343589</v>
      </c>
      <c r="G107" s="678">
        <f t="shared" ref="G107:G112" si="20">(H106+F107)/2*E107</f>
        <v>3.0735470566327383E-3</v>
      </c>
      <c r="H107" s="677">
        <f t="shared" si="17"/>
        <v>0.42995508270006866</v>
      </c>
      <c r="I107" s="80">
        <f t="shared" si="18"/>
        <v>98</v>
      </c>
      <c r="J107" s="347"/>
    </row>
    <row r="108" spans="1:10">
      <c r="A108" s="80">
        <f t="shared" si="14"/>
        <v>99</v>
      </c>
      <c r="B108" s="591" t="s">
        <v>273</v>
      </c>
      <c r="C108" s="353">
        <v>2024</v>
      </c>
      <c r="D108" s="645"/>
      <c r="E108" s="593">
        <v>7.1999999999999998E-3</v>
      </c>
      <c r="F108" s="676">
        <f t="shared" si="19"/>
        <v>0.42995508270006866</v>
      </c>
      <c r="G108" s="678">
        <f t="shared" si="20"/>
        <v>3.0956765954404941E-3</v>
      </c>
      <c r="H108" s="677">
        <f t="shared" si="17"/>
        <v>0.43305075929550918</v>
      </c>
      <c r="I108" s="80">
        <f t="shared" si="18"/>
        <v>99</v>
      </c>
      <c r="J108" s="347"/>
    </row>
    <row r="109" spans="1:10">
      <c r="A109" s="80">
        <f t="shared" si="14"/>
        <v>100</v>
      </c>
      <c r="B109" s="591" t="s">
        <v>274</v>
      </c>
      <c r="C109" s="353">
        <v>2024</v>
      </c>
      <c r="D109" s="645"/>
      <c r="E109" s="593">
        <v>7.0000000000000001E-3</v>
      </c>
      <c r="F109" s="676">
        <f t="shared" si="19"/>
        <v>0.43305075929550918</v>
      </c>
      <c r="G109" s="678">
        <f t="shared" si="20"/>
        <v>3.0313553150685645E-3</v>
      </c>
      <c r="H109" s="677">
        <f t="shared" si="17"/>
        <v>0.43608211461057772</v>
      </c>
      <c r="I109" s="80">
        <f t="shared" si="18"/>
        <v>100</v>
      </c>
      <c r="J109" s="347"/>
    </row>
    <row r="110" spans="1:10">
      <c r="A110" s="80">
        <f t="shared" si="14"/>
        <v>101</v>
      </c>
      <c r="B110" s="591" t="s">
        <v>275</v>
      </c>
      <c r="C110" s="353">
        <v>2024</v>
      </c>
      <c r="D110" s="645"/>
      <c r="E110" s="647">
        <v>7.0000000000000001E-3</v>
      </c>
      <c r="F110" s="676">
        <f t="shared" si="19"/>
        <v>0.43608211461057772</v>
      </c>
      <c r="G110" s="678">
        <f t="shared" si="20"/>
        <v>3.0525748022740442E-3</v>
      </c>
      <c r="H110" s="677">
        <f t="shared" si="17"/>
        <v>0.43913468941285178</v>
      </c>
      <c r="I110" s="80">
        <f t="shared" si="18"/>
        <v>101</v>
      </c>
      <c r="J110" s="347"/>
    </row>
    <row r="111" spans="1:10">
      <c r="A111" s="80">
        <f t="shared" si="14"/>
        <v>102</v>
      </c>
      <c r="B111" s="591" t="s">
        <v>276</v>
      </c>
      <c r="C111" s="353">
        <v>2024</v>
      </c>
      <c r="D111" s="645"/>
      <c r="E111" s="647">
        <v>7.0000000000000001E-3</v>
      </c>
      <c r="F111" s="676">
        <f t="shared" si="19"/>
        <v>0.43913468941285178</v>
      </c>
      <c r="G111" s="678">
        <f t="shared" si="20"/>
        <v>3.0739428258899624E-3</v>
      </c>
      <c r="H111" s="677">
        <f t="shared" si="17"/>
        <v>0.44220863223874174</v>
      </c>
      <c r="I111" s="80">
        <f t="shared" si="18"/>
        <v>102</v>
      </c>
      <c r="J111" s="347"/>
    </row>
    <row r="112" spans="1:10">
      <c r="A112" s="80">
        <f t="shared" si="14"/>
        <v>103</v>
      </c>
      <c r="B112" s="594" t="s">
        <v>277</v>
      </c>
      <c r="C112" s="354">
        <v>2024</v>
      </c>
      <c r="D112" s="648"/>
      <c r="E112" s="649">
        <v>7.0000000000000001E-3</v>
      </c>
      <c r="F112" s="672">
        <f t="shared" si="19"/>
        <v>0.44220863223874174</v>
      </c>
      <c r="G112" s="673">
        <f t="shared" si="20"/>
        <v>3.0954604256711923E-3</v>
      </c>
      <c r="H112" s="679">
        <f t="shared" si="17"/>
        <v>0.44530409266441295</v>
      </c>
      <c r="I112" s="80">
        <f t="shared" si="18"/>
        <v>103</v>
      </c>
      <c r="J112" s="347"/>
    </row>
    <row r="113" spans="1:9" ht="16" thickBot="1">
      <c r="A113" s="80">
        <f t="shared" si="14"/>
        <v>104</v>
      </c>
      <c r="D113" s="660">
        <f>SUM(D17:D112)</f>
        <v>0.30108560548740115</v>
      </c>
      <c r="E113" s="601"/>
      <c r="F113" s="602"/>
      <c r="G113" s="661">
        <f>SUM(G17:G112)</f>
        <v>0.14421848717701186</v>
      </c>
      <c r="H113" s="603"/>
      <c r="I113" s="80">
        <f t="shared" si="18"/>
        <v>104</v>
      </c>
    </row>
    <row r="114" spans="1:9" ht="16" thickTop="1">
      <c r="A114" s="80"/>
      <c r="D114" s="650"/>
      <c r="E114" s="601"/>
      <c r="F114" s="602"/>
      <c r="G114" s="651"/>
      <c r="H114" s="603"/>
      <c r="I114" s="80"/>
    </row>
    <row r="115" spans="1:9">
      <c r="D115" s="351"/>
      <c r="E115" s="351"/>
      <c r="F115" s="351"/>
      <c r="G115" s="366"/>
      <c r="H115" s="366"/>
    </row>
    <row r="116" spans="1:9" ht="18">
      <c r="A116" s="352">
        <v>1</v>
      </c>
      <c r="B116" s="68" t="s">
        <v>278</v>
      </c>
      <c r="C116" s="604"/>
    </row>
    <row r="117" spans="1:9" ht="18">
      <c r="A117" s="352">
        <v>2</v>
      </c>
      <c r="B117" s="68" t="s">
        <v>512</v>
      </c>
    </row>
    <row r="118" spans="1:9" ht="18">
      <c r="A118" s="352">
        <v>3</v>
      </c>
      <c r="B118" s="68" t="s">
        <v>513</v>
      </c>
    </row>
    <row r="119" spans="1:9">
      <c r="B119" s="68" t="s">
        <v>514</v>
      </c>
    </row>
    <row r="120" spans="1:9">
      <c r="A120" s="605"/>
      <c r="B120" s="606" t="s">
        <v>515</v>
      </c>
      <c r="C120" s="606"/>
    </row>
    <row r="121" spans="1:9">
      <c r="A121" s="652"/>
      <c r="B121" s="653" t="s">
        <v>627</v>
      </c>
      <c r="C121" s="653"/>
    </row>
  </sheetData>
  <mergeCells count="5">
    <mergeCell ref="B2:H2"/>
    <mergeCell ref="B4:H4"/>
    <mergeCell ref="B5:H5"/>
    <mergeCell ref="B6:H6"/>
    <mergeCell ref="B3:H3"/>
  </mergeCells>
  <printOptions horizontalCentered="1"/>
  <pageMargins left="0.5" right="0.5" top="0.5" bottom="0.5" header="0.35" footer="0.25"/>
  <pageSetup scale="63" orientation="portrait" r:id="rId1"/>
  <headerFooter scaleWithDoc="0" alignWithMargins="0">
    <oddFooter>&amp;L&amp;F&amp;CPage 13.&amp;P&amp;R&amp;A</oddFooter>
  </headerFooter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2197-E099-48BF-8896-87625C87BC80}">
  <sheetPr>
    <pageSetUpPr fitToPage="1"/>
  </sheetPr>
  <dimension ref="A1:M58"/>
  <sheetViews>
    <sheetView zoomScale="80" zoomScaleNormal="80" workbookViewId="0"/>
  </sheetViews>
  <sheetFormatPr defaultColWidth="8.81640625" defaultRowHeight="15.5"/>
  <cols>
    <col min="1" max="1" width="5.1796875" style="80" customWidth="1"/>
    <col min="2" max="2" width="70.54296875" style="1" customWidth="1"/>
    <col min="3" max="3" width="15.1796875" style="1" customWidth="1"/>
    <col min="4" max="4" width="1.54296875" style="1" customWidth="1"/>
    <col min="5" max="5" width="20" style="1" customWidth="1"/>
    <col min="6" max="6" width="1.54296875" style="1" customWidth="1"/>
    <col min="7" max="7" width="14.81640625" style="1" customWidth="1"/>
    <col min="8" max="8" width="40.54296875" style="1" customWidth="1"/>
    <col min="9" max="9" width="5.1796875" style="80" customWidth="1"/>
    <col min="10" max="16384" width="8.81640625" style="1"/>
  </cols>
  <sheetData>
    <row r="1" spans="1:11">
      <c r="A1" s="461"/>
      <c r="B1" s="54"/>
      <c r="C1" s="54"/>
      <c r="D1" s="54"/>
      <c r="E1" s="54"/>
      <c r="F1" s="54"/>
      <c r="G1" s="54"/>
      <c r="H1" s="54"/>
      <c r="I1" s="461"/>
    </row>
    <row r="2" spans="1:11">
      <c r="A2" s="461"/>
      <c r="B2" s="715" t="s">
        <v>12</v>
      </c>
      <c r="C2" s="715"/>
      <c r="D2" s="715"/>
      <c r="E2" s="715"/>
      <c r="F2" s="715"/>
      <c r="G2" s="715"/>
      <c r="H2" s="715"/>
      <c r="I2" s="54"/>
    </row>
    <row r="3" spans="1:11">
      <c r="B3" s="715" t="s">
        <v>368</v>
      </c>
      <c r="C3" s="715"/>
      <c r="D3" s="715"/>
      <c r="E3" s="715"/>
      <c r="F3" s="715"/>
      <c r="G3" s="715"/>
      <c r="H3" s="715"/>
      <c r="I3" s="63"/>
    </row>
    <row r="4" spans="1:11">
      <c r="B4" s="715" t="s">
        <v>598</v>
      </c>
      <c r="C4" s="715"/>
      <c r="D4" s="715"/>
      <c r="E4" s="715"/>
      <c r="F4" s="715"/>
      <c r="G4" s="715"/>
      <c r="H4" s="715"/>
      <c r="I4" s="63"/>
    </row>
    <row r="5" spans="1:11">
      <c r="B5" s="715" t="s">
        <v>385</v>
      </c>
      <c r="C5" s="715"/>
      <c r="D5" s="715"/>
      <c r="E5" s="715"/>
      <c r="F5" s="715"/>
      <c r="G5" s="715"/>
      <c r="H5" s="715"/>
      <c r="I5" s="63"/>
    </row>
    <row r="6" spans="1:11">
      <c r="B6" s="716" t="s">
        <v>1</v>
      </c>
      <c r="C6" s="715"/>
      <c r="D6" s="715"/>
      <c r="E6" s="715"/>
      <c r="F6" s="715"/>
      <c r="G6" s="715"/>
      <c r="H6" s="715"/>
      <c r="I6" s="63"/>
    </row>
    <row r="7" spans="1:11">
      <c r="A7" s="461"/>
      <c r="B7" s="54"/>
      <c r="C7" s="43"/>
      <c r="D7" s="43"/>
      <c r="E7" s="43"/>
      <c r="F7" s="43"/>
      <c r="G7" s="43"/>
      <c r="H7" s="43"/>
      <c r="I7" s="461"/>
    </row>
    <row r="8" spans="1:11" ht="16" thickBot="1">
      <c r="A8" s="461"/>
      <c r="B8" s="54"/>
      <c r="C8" s="462" t="s">
        <v>387</v>
      </c>
      <c r="D8" s="463"/>
      <c r="E8" s="462" t="s">
        <v>388</v>
      </c>
      <c r="F8" s="463"/>
      <c r="G8" s="462" t="s">
        <v>389</v>
      </c>
      <c r="H8" s="43"/>
      <c r="I8" s="461"/>
    </row>
    <row r="9" spans="1:11" ht="45">
      <c r="A9" s="464" t="s">
        <v>2</v>
      </c>
      <c r="B9" s="465"/>
      <c r="C9" s="466" t="s">
        <v>408</v>
      </c>
      <c r="D9" s="54"/>
      <c r="E9" s="467" t="s">
        <v>599</v>
      </c>
      <c r="F9" s="468"/>
      <c r="G9" s="469" t="s">
        <v>390</v>
      </c>
      <c r="H9" s="470"/>
      <c r="I9" s="471" t="s">
        <v>2</v>
      </c>
    </row>
    <row r="10" spans="1:11">
      <c r="A10" s="278" t="s">
        <v>14</v>
      </c>
      <c r="B10" s="472" t="s">
        <v>280</v>
      </c>
      <c r="C10" s="472" t="s">
        <v>22</v>
      </c>
      <c r="D10" s="472"/>
      <c r="E10" s="472" t="s">
        <v>22</v>
      </c>
      <c r="F10" s="472"/>
      <c r="G10" s="473" t="s">
        <v>391</v>
      </c>
      <c r="H10" s="472" t="s">
        <v>6</v>
      </c>
      <c r="I10" s="279" t="s">
        <v>14</v>
      </c>
    </row>
    <row r="11" spans="1:11">
      <c r="A11" s="278"/>
      <c r="B11" s="474"/>
      <c r="C11" s="475"/>
      <c r="D11" s="476"/>
      <c r="E11" s="476"/>
      <c r="F11" s="476"/>
      <c r="G11" s="476"/>
      <c r="H11" s="475"/>
      <c r="I11" s="279"/>
    </row>
    <row r="12" spans="1:11">
      <c r="A12" s="278">
        <v>1</v>
      </c>
      <c r="B12" s="13" t="s">
        <v>106</v>
      </c>
      <c r="C12" s="477">
        <f>'Pg3 Rev App XII C1'!C11</f>
        <v>0</v>
      </c>
      <c r="D12" s="477"/>
      <c r="E12" s="477">
        <f>'Pg4 As Filed App XII C1 FERC'!C12</f>
        <v>0</v>
      </c>
      <c r="F12" s="477"/>
      <c r="G12" s="477">
        <f>C12-E12</f>
        <v>0</v>
      </c>
      <c r="H12" s="2" t="s">
        <v>392</v>
      </c>
      <c r="I12" s="279">
        <f>A12</f>
        <v>1</v>
      </c>
      <c r="K12" s="355"/>
    </row>
    <row r="13" spans="1:11">
      <c r="A13" s="278">
        <f>A12+1</f>
        <v>2</v>
      </c>
      <c r="B13" s="12"/>
      <c r="C13" s="478"/>
      <c r="D13" s="478"/>
      <c r="E13" s="478"/>
      <c r="F13" s="478"/>
      <c r="G13" s="478"/>
      <c r="H13" s="54"/>
      <c r="I13" s="279">
        <f>I12+1</f>
        <v>2</v>
      </c>
    </row>
    <row r="14" spans="1:11">
      <c r="A14" s="278">
        <f t="shared" ref="A14:A29" si="0">A13+1</f>
        <v>3</v>
      </c>
      <c r="B14" s="13" t="s">
        <v>107</v>
      </c>
      <c r="C14" s="346">
        <f>'Pg3 Rev App XII C1'!C13</f>
        <v>787.99326339362608</v>
      </c>
      <c r="D14" s="479"/>
      <c r="E14" s="628">
        <f>'Pg4 As Filed App XII C1 FERC'!C14</f>
        <v>787.69217778813868</v>
      </c>
      <c r="F14" s="480"/>
      <c r="G14" s="655">
        <f>C14-E14</f>
        <v>0.30108560548740115</v>
      </c>
      <c r="H14" s="2" t="s">
        <v>394</v>
      </c>
      <c r="I14" s="279">
        <f t="shared" ref="I14:I29" si="1">I13+1</f>
        <v>3</v>
      </c>
      <c r="K14" s="356"/>
    </row>
    <row r="15" spans="1:11">
      <c r="A15" s="278">
        <f t="shared" si="0"/>
        <v>4</v>
      </c>
      <c r="B15" s="12"/>
      <c r="C15" s="478"/>
      <c r="D15" s="478"/>
      <c r="E15" s="478"/>
      <c r="F15" s="478"/>
      <c r="G15" s="478"/>
      <c r="H15" s="482"/>
      <c r="I15" s="279">
        <f t="shared" si="1"/>
        <v>4</v>
      </c>
    </row>
    <row r="16" spans="1:11">
      <c r="A16" s="278">
        <f t="shared" si="0"/>
        <v>5</v>
      </c>
      <c r="B16" s="13" t="s">
        <v>108</v>
      </c>
      <c r="C16" s="350">
        <f>'Pg3 Rev App XII C1'!C15</f>
        <v>0</v>
      </c>
      <c r="D16" s="346"/>
      <c r="E16" s="350">
        <f>'Pg4 As Filed App XII C1 FERC'!C16</f>
        <v>0</v>
      </c>
      <c r="F16" s="346"/>
      <c r="G16" s="350">
        <f>C16-E16</f>
        <v>0</v>
      </c>
      <c r="H16" s="2" t="s">
        <v>395</v>
      </c>
      <c r="I16" s="279">
        <f t="shared" si="1"/>
        <v>5</v>
      </c>
      <c r="K16" s="356"/>
    </row>
    <row r="17" spans="1:13">
      <c r="A17" s="278">
        <f t="shared" si="0"/>
        <v>6</v>
      </c>
      <c r="B17" s="38"/>
      <c r="C17" s="346"/>
      <c r="D17" s="346"/>
      <c r="E17" s="346"/>
      <c r="F17" s="346"/>
      <c r="G17" s="346"/>
      <c r="H17" s="338"/>
      <c r="I17" s="279">
        <f t="shared" si="1"/>
        <v>6</v>
      </c>
      <c r="K17" s="356"/>
    </row>
    <row r="18" spans="1:13">
      <c r="A18" s="278">
        <f t="shared" si="0"/>
        <v>7</v>
      </c>
      <c r="B18" s="483" t="s">
        <v>396</v>
      </c>
      <c r="C18" s="344">
        <f>'Pg3 Rev App XII C1'!C17</f>
        <v>787.99326339362608</v>
      </c>
      <c r="D18" s="479"/>
      <c r="E18" s="344">
        <f>'Pg4 As Filed App XII C1 FERC'!C18</f>
        <v>787.69217778813868</v>
      </c>
      <c r="F18" s="480"/>
      <c r="G18" s="344">
        <f>G12+G14+G16</f>
        <v>0.30108560548740115</v>
      </c>
      <c r="H18" s="58" t="str">
        <f>"Sum Lines "&amp;A12&amp;", "&amp;A14&amp;", "&amp;A16</f>
        <v>Sum Lines 1, 3, 5</v>
      </c>
      <c r="I18" s="279">
        <f t="shared" si="1"/>
        <v>7</v>
      </c>
      <c r="K18" s="356"/>
    </row>
    <row r="19" spans="1:13">
      <c r="A19" s="278">
        <f t="shared" si="0"/>
        <v>8</v>
      </c>
      <c r="B19" s="38"/>
      <c r="C19" s="478"/>
      <c r="D19" s="478"/>
      <c r="E19" s="478"/>
      <c r="F19" s="478"/>
      <c r="G19" s="478"/>
      <c r="H19" s="485"/>
      <c r="I19" s="279">
        <f t="shared" si="1"/>
        <v>8</v>
      </c>
    </row>
    <row r="20" spans="1:13">
      <c r="A20" s="278">
        <f t="shared" si="0"/>
        <v>9</v>
      </c>
      <c r="B20" s="13" t="s">
        <v>238</v>
      </c>
      <c r="C20" s="627">
        <f>'Pg3 Rev App XII C1'!C19</f>
        <v>0</v>
      </c>
      <c r="D20" s="479"/>
      <c r="E20" s="629">
        <f>'Pg4 As Filed App XII C1 FERC'!C20</f>
        <v>0</v>
      </c>
      <c r="F20" s="480"/>
      <c r="G20" s="481">
        <f>C20-E20</f>
        <v>0</v>
      </c>
      <c r="H20" s="2" t="s">
        <v>397</v>
      </c>
      <c r="I20" s="279">
        <f t="shared" si="1"/>
        <v>9</v>
      </c>
    </row>
    <row r="21" spans="1:13">
      <c r="A21" s="278">
        <f t="shared" si="0"/>
        <v>10</v>
      </c>
      <c r="B21" s="13"/>
      <c r="C21" s="478"/>
      <c r="D21" s="478"/>
      <c r="E21" s="478"/>
      <c r="F21" s="478"/>
      <c r="G21" s="478"/>
      <c r="H21" s="486"/>
      <c r="I21" s="279">
        <f t="shared" si="1"/>
        <v>10</v>
      </c>
    </row>
    <row r="22" spans="1:13">
      <c r="A22" s="278">
        <f t="shared" si="0"/>
        <v>11</v>
      </c>
      <c r="B22" s="13" t="s">
        <v>109</v>
      </c>
      <c r="C22" s="350">
        <f>'Pg3 Rev App XII C1'!C21</f>
        <v>0</v>
      </c>
      <c r="D22" s="346"/>
      <c r="E22" s="350">
        <f>'Pg4 As Filed App XII C1 FERC'!C22</f>
        <v>0</v>
      </c>
      <c r="F22" s="346"/>
      <c r="G22" s="350">
        <f>C22-E22</f>
        <v>0</v>
      </c>
      <c r="H22" s="2" t="s">
        <v>398</v>
      </c>
      <c r="I22" s="279">
        <f t="shared" si="1"/>
        <v>11</v>
      </c>
    </row>
    <row r="23" spans="1:13">
      <c r="A23" s="278">
        <f t="shared" si="0"/>
        <v>12</v>
      </c>
      <c r="B23" s="38"/>
      <c r="C23" s="70"/>
      <c r="D23" s="70"/>
      <c r="E23" s="70"/>
      <c r="F23" s="70"/>
      <c r="G23" s="70"/>
      <c r="H23" s="58"/>
      <c r="I23" s="279">
        <f t="shared" si="1"/>
        <v>12</v>
      </c>
    </row>
    <row r="24" spans="1:13">
      <c r="A24" s="278">
        <f t="shared" si="0"/>
        <v>13</v>
      </c>
      <c r="B24" s="38" t="s">
        <v>281</v>
      </c>
      <c r="C24" s="287">
        <f>'Pg3 Rev App XII C1'!C23</f>
        <v>787.99326339362608</v>
      </c>
      <c r="D24" s="479"/>
      <c r="E24" s="287">
        <f>'Pg4 As Filed App XII C1 FERC'!C24</f>
        <v>787.69217778813868</v>
      </c>
      <c r="F24" s="480"/>
      <c r="G24" s="287">
        <f>G18+G20+G22</f>
        <v>0.30108560548740115</v>
      </c>
      <c r="H24" s="58" t="str">
        <f>"Sum Lines "&amp;A18&amp;", "&amp;A20&amp;", "&amp;A22</f>
        <v>Sum Lines 7, 9, 11</v>
      </c>
      <c r="I24" s="279">
        <f t="shared" si="1"/>
        <v>13</v>
      </c>
      <c r="K24" s="356"/>
    </row>
    <row r="25" spans="1:13">
      <c r="A25" s="278">
        <f t="shared" si="0"/>
        <v>14</v>
      </c>
      <c r="B25" s="373"/>
      <c r="C25" s="82"/>
      <c r="D25" s="82"/>
      <c r="E25" s="82"/>
      <c r="F25" s="82"/>
      <c r="G25" s="82"/>
      <c r="H25" s="58"/>
      <c r="I25" s="279">
        <f t="shared" si="1"/>
        <v>14</v>
      </c>
      <c r="K25" s="356"/>
    </row>
    <row r="26" spans="1:13">
      <c r="A26" s="278">
        <f t="shared" si="0"/>
        <v>15</v>
      </c>
      <c r="B26" s="13" t="s">
        <v>282</v>
      </c>
      <c r="C26" s="288">
        <f>'Pg3 Rev App XII C1'!C25</f>
        <v>0</v>
      </c>
      <c r="D26" s="82"/>
      <c r="E26" s="288">
        <f>'Pg4 As Filed App XII C1 FERC'!C26</f>
        <v>0</v>
      </c>
      <c r="F26" s="82"/>
      <c r="G26" s="288"/>
      <c r="H26" s="2" t="s">
        <v>399</v>
      </c>
      <c r="I26" s="279">
        <f t="shared" si="1"/>
        <v>15</v>
      </c>
      <c r="K26" s="356"/>
    </row>
    <row r="27" spans="1:13">
      <c r="A27" s="278">
        <f t="shared" si="0"/>
        <v>16</v>
      </c>
      <c r="B27" s="43"/>
      <c r="C27" s="488"/>
      <c r="D27" s="488"/>
      <c r="E27" s="488"/>
      <c r="F27" s="488"/>
      <c r="G27" s="489"/>
      <c r="H27" s="58"/>
      <c r="I27" s="279">
        <f t="shared" si="1"/>
        <v>16</v>
      </c>
    </row>
    <row r="28" spans="1:13" ht="16" thickBot="1">
      <c r="A28" s="278">
        <f t="shared" si="0"/>
        <v>17</v>
      </c>
      <c r="B28" s="483" t="s">
        <v>283</v>
      </c>
      <c r="C28" s="490">
        <f>'Pg3 Rev App XII C1'!C27</f>
        <v>787.99326339362608</v>
      </c>
      <c r="D28" s="479"/>
      <c r="E28" s="490">
        <f>'Pg4 As Filed App XII C1 FERC'!C28</f>
        <v>787.69217778813868</v>
      </c>
      <c r="F28" s="480"/>
      <c r="G28" s="656">
        <f>C28-E28</f>
        <v>0.30108560548740115</v>
      </c>
      <c r="H28" s="58" t="str">
        <f>"Line "&amp;A24&amp;" + Line "&amp;A26</f>
        <v>Line 13 + Line 15</v>
      </c>
      <c r="I28" s="279">
        <f t="shared" si="1"/>
        <v>17</v>
      </c>
      <c r="L28" s="355"/>
      <c r="M28" s="357"/>
    </row>
    <row r="29" spans="1:13" ht="16.5" thickTop="1" thickBot="1">
      <c r="A29" s="278">
        <f t="shared" si="0"/>
        <v>18</v>
      </c>
      <c r="B29" s="491"/>
      <c r="C29" s="492"/>
      <c r="D29" s="491"/>
      <c r="E29" s="491"/>
      <c r="F29" s="491"/>
      <c r="G29" s="491"/>
      <c r="H29" s="491"/>
      <c r="I29" s="279">
        <f t="shared" si="1"/>
        <v>18</v>
      </c>
    </row>
    <row r="31" spans="1:13" ht="16" thickBot="1">
      <c r="A31" s="461"/>
      <c r="B31" s="175"/>
      <c r="C31" s="493"/>
      <c r="D31" s="493"/>
      <c r="E31" s="493"/>
      <c r="F31" s="493"/>
      <c r="G31" s="493"/>
      <c r="H31" s="493"/>
      <c r="I31" s="461"/>
    </row>
    <row r="32" spans="1:13" ht="45.5">
      <c r="A32" s="464" t="s">
        <v>2</v>
      </c>
      <c r="B32" s="54"/>
      <c r="C32" s="494" t="str">
        <f>C9</f>
        <v>Revised - Appendix XII Cycle 1</v>
      </c>
      <c r="D32" s="54"/>
      <c r="E32" s="495" t="str">
        <f>E9</f>
        <v>As Filed - Appendix XII Cycle 1 ER19-1513 and ER24-175</v>
      </c>
      <c r="F32" s="54"/>
      <c r="G32" s="54" t="str">
        <f>G9</f>
        <v>Difference</v>
      </c>
      <c r="H32" s="54"/>
      <c r="I32" s="471" t="s">
        <v>2</v>
      </c>
    </row>
    <row r="33" spans="1:10">
      <c r="A33" s="278" t="s">
        <v>14</v>
      </c>
      <c r="B33" s="472" t="s">
        <v>284</v>
      </c>
      <c r="C33" s="472" t="str">
        <f>C10</f>
        <v>Amounts</v>
      </c>
      <c r="D33" s="472"/>
      <c r="E33" s="472" t="str">
        <f>E10</f>
        <v>Amounts</v>
      </c>
      <c r="F33" s="472"/>
      <c r="G33" s="472" t="str">
        <f>G10</f>
        <v>Incr (Decr)</v>
      </c>
      <c r="H33" s="472" t="str">
        <f>H10</f>
        <v>Reference</v>
      </c>
      <c r="I33" s="279" t="s">
        <v>14</v>
      </c>
    </row>
    <row r="34" spans="1:10">
      <c r="A34" s="278">
        <f>A29+1</f>
        <v>19</v>
      </c>
      <c r="B34" s="43"/>
      <c r="C34" s="475"/>
      <c r="D34" s="476"/>
      <c r="E34" s="476"/>
      <c r="F34" s="476"/>
      <c r="G34" s="476"/>
      <c r="H34" s="475"/>
      <c r="I34" s="279">
        <f>I29+1</f>
        <v>19</v>
      </c>
    </row>
    <row r="35" spans="1:10">
      <c r="A35" s="278">
        <f>A34+1</f>
        <v>20</v>
      </c>
      <c r="B35" s="13" t="str">
        <f>B12</f>
        <v>Section 1 - Direct Maintenance Expense Cost Component</v>
      </c>
      <c r="C35" s="496">
        <f>'Pg3 Rev App XII C1'!C34</f>
        <v>0</v>
      </c>
      <c r="D35" s="496"/>
      <c r="E35" s="496">
        <f>'Pg4 As Filed App XII C1 FERC'!C35</f>
        <v>0</v>
      </c>
      <c r="F35" s="496"/>
      <c r="G35" s="496">
        <f>C35-E35</f>
        <v>0</v>
      </c>
      <c r="H35" s="2" t="s">
        <v>400</v>
      </c>
      <c r="I35" s="279">
        <f>I34+1</f>
        <v>20</v>
      </c>
    </row>
    <row r="36" spans="1:10">
      <c r="A36" s="278">
        <f t="shared" ref="A36:A54" si="2">A35+1</f>
        <v>21</v>
      </c>
      <c r="B36" s="12"/>
      <c r="C36" s="497"/>
      <c r="D36" s="497"/>
      <c r="E36" s="497"/>
      <c r="F36" s="497"/>
      <c r="G36" s="497"/>
      <c r="H36" s="45"/>
      <c r="I36" s="279">
        <f t="shared" ref="I36:I54" si="3">I35+1</f>
        <v>21</v>
      </c>
    </row>
    <row r="37" spans="1:10">
      <c r="A37" s="278">
        <f t="shared" si="2"/>
        <v>22</v>
      </c>
      <c r="B37" s="13" t="str">
        <f>B14</f>
        <v>Section 2 - Non-Direct Expense Cost Component</v>
      </c>
      <c r="C37" s="498">
        <f>'Pg3 Rev App XII C1'!C36</f>
        <v>65.666105282802178</v>
      </c>
      <c r="D37" s="479" t="s">
        <v>393</v>
      </c>
      <c r="E37" s="499">
        <f>'Pg4 As Filed App XII C1 FERC'!C37</f>
        <v>65.641014815678218</v>
      </c>
      <c r="F37" s="480"/>
      <c r="G37" s="500">
        <f>C37-E37</f>
        <v>2.509046712395957E-2</v>
      </c>
      <c r="H37" s="2" t="s">
        <v>401</v>
      </c>
      <c r="I37" s="279">
        <f t="shared" si="3"/>
        <v>22</v>
      </c>
    </row>
    <row r="38" spans="1:10">
      <c r="A38" s="278">
        <f t="shared" si="2"/>
        <v>23</v>
      </c>
      <c r="B38" s="12"/>
      <c r="C38" s="268"/>
      <c r="D38" s="501"/>
      <c r="E38" s="501"/>
      <c r="F38" s="501"/>
      <c r="G38" s="501"/>
      <c r="H38" s="502"/>
      <c r="I38" s="279">
        <f t="shared" si="3"/>
        <v>23</v>
      </c>
    </row>
    <row r="39" spans="1:10">
      <c r="A39" s="278">
        <f t="shared" si="2"/>
        <v>24</v>
      </c>
      <c r="B39" s="13" t="str">
        <f>B16</f>
        <v>Section 3 - Cost Component Containing Other Specific Expenses</v>
      </c>
      <c r="C39" s="503">
        <f>'Pg3 Rev App XII C1'!C38</f>
        <v>0</v>
      </c>
      <c r="D39" s="479"/>
      <c r="E39" s="503">
        <f>'Pg4 As Filed App XII C1 FERC'!C39</f>
        <v>0</v>
      </c>
      <c r="F39" s="504"/>
      <c r="G39" s="505">
        <f>C39-E39</f>
        <v>0</v>
      </c>
      <c r="H39" s="2" t="s">
        <v>402</v>
      </c>
      <c r="I39" s="279">
        <f t="shared" si="3"/>
        <v>24</v>
      </c>
    </row>
    <row r="40" spans="1:10">
      <c r="A40" s="278">
        <f t="shared" si="2"/>
        <v>25</v>
      </c>
      <c r="B40" s="38"/>
      <c r="C40" s="501"/>
      <c r="D40" s="501"/>
      <c r="E40" s="501"/>
      <c r="F40" s="501"/>
      <c r="G40" s="501"/>
      <c r="H40" s="338"/>
      <c r="I40" s="279">
        <f t="shared" si="3"/>
        <v>25</v>
      </c>
    </row>
    <row r="41" spans="1:10">
      <c r="A41" s="278">
        <f t="shared" si="2"/>
        <v>26</v>
      </c>
      <c r="B41" s="483" t="s">
        <v>403</v>
      </c>
      <c r="C41" s="506">
        <f>'Pg3 Rev App XII C1'!C40</f>
        <v>65.666105282802178</v>
      </c>
      <c r="D41" s="479" t="s">
        <v>393</v>
      </c>
      <c r="E41" s="507">
        <f>'Pg4 As Filed App XII C1 FERC'!C41</f>
        <v>65.641014815678218</v>
      </c>
      <c r="F41" s="480"/>
      <c r="G41" s="508">
        <f>C41-E41</f>
        <v>2.509046712395957E-2</v>
      </c>
      <c r="H41" s="58" t="str">
        <f>"Sum Lines "&amp;A35&amp;", "&amp;A37&amp;", "&amp;A39</f>
        <v>Sum Lines 20, 22, 24</v>
      </c>
      <c r="I41" s="279">
        <f t="shared" si="3"/>
        <v>26</v>
      </c>
    </row>
    <row r="42" spans="1:10">
      <c r="A42" s="278">
        <f t="shared" si="2"/>
        <v>27</v>
      </c>
      <c r="B42" s="43"/>
      <c r="C42" s="268"/>
      <c r="D42" s="501"/>
      <c r="E42" s="501"/>
      <c r="F42" s="501"/>
      <c r="G42" s="501"/>
      <c r="H42" s="482"/>
      <c r="I42" s="279">
        <f t="shared" si="3"/>
        <v>27</v>
      </c>
    </row>
    <row r="43" spans="1:10">
      <c r="A43" s="278">
        <f t="shared" si="2"/>
        <v>28</v>
      </c>
      <c r="B43" s="13" t="str">
        <f>LEFT(B20,45)</f>
        <v>Section 4 - True-Up Adjustment Cost Component</v>
      </c>
      <c r="C43" s="498">
        <f>'Pg3 Rev App XII C1'!C42</f>
        <v>0</v>
      </c>
      <c r="D43" s="479"/>
      <c r="E43" s="509">
        <f>'Pg4 As Filed App XII C1 FERC'!C43</f>
        <v>0</v>
      </c>
      <c r="F43" s="480"/>
      <c r="G43" s="500">
        <f>C43-E43</f>
        <v>0</v>
      </c>
      <c r="H43" s="2" t="s">
        <v>404</v>
      </c>
      <c r="I43" s="279">
        <f t="shared" si="3"/>
        <v>28</v>
      </c>
      <c r="J43" s="510"/>
    </row>
    <row r="44" spans="1:10">
      <c r="A44" s="278">
        <f t="shared" si="2"/>
        <v>29</v>
      </c>
      <c r="B44" s="13"/>
      <c r="C44" s="268"/>
      <c r="D44" s="501"/>
      <c r="E44" s="501"/>
      <c r="F44" s="501"/>
      <c r="G44" s="501"/>
      <c r="H44" s="511"/>
      <c r="I44" s="279">
        <f t="shared" si="3"/>
        <v>29</v>
      </c>
    </row>
    <row r="45" spans="1:10">
      <c r="A45" s="278">
        <f t="shared" si="2"/>
        <v>30</v>
      </c>
      <c r="B45" s="13" t="str">
        <f>B22</f>
        <v>Section 5 - Interest True-Up Adjustment Cost Component</v>
      </c>
      <c r="C45" s="504">
        <f>'Pg3 Rev App XII C1'!C44</f>
        <v>0</v>
      </c>
      <c r="D45" s="504"/>
      <c r="E45" s="504">
        <f>'Pg4 As Filed App XII C1 FERC'!C45</f>
        <v>0</v>
      </c>
      <c r="F45" s="504"/>
      <c r="G45" s="504">
        <f>C45-E45</f>
        <v>0</v>
      </c>
      <c r="H45" s="2" t="s">
        <v>405</v>
      </c>
      <c r="I45" s="279">
        <f t="shared" si="3"/>
        <v>30</v>
      </c>
    </row>
    <row r="46" spans="1:10">
      <c r="A46" s="278">
        <f t="shared" si="2"/>
        <v>31</v>
      </c>
      <c r="B46" s="38"/>
      <c r="C46" s="7"/>
      <c r="D46" s="6"/>
      <c r="E46" s="6"/>
      <c r="F46" s="6"/>
      <c r="G46" s="6"/>
      <c r="H46" s="374"/>
      <c r="I46" s="279">
        <f t="shared" si="3"/>
        <v>31</v>
      </c>
    </row>
    <row r="47" spans="1:10">
      <c r="A47" s="278">
        <f t="shared" si="2"/>
        <v>32</v>
      </c>
      <c r="B47" s="13" t="str">
        <f>B26</f>
        <v>Other Adjustments</v>
      </c>
      <c r="C47" s="503">
        <f>'Pg3 Rev App XII C1'!C46</f>
        <v>0</v>
      </c>
      <c r="D47" s="504"/>
      <c r="E47" s="503">
        <f>'Pg4 As Filed App XII C1 FERC'!C47</f>
        <v>0</v>
      </c>
      <c r="F47" s="504"/>
      <c r="G47" s="503">
        <f>C47-E47</f>
        <v>0</v>
      </c>
      <c r="H47" s="2" t="s">
        <v>406</v>
      </c>
      <c r="I47" s="279">
        <f t="shared" si="3"/>
        <v>32</v>
      </c>
    </row>
    <row r="48" spans="1:10">
      <c r="A48" s="278">
        <f t="shared" si="2"/>
        <v>33</v>
      </c>
      <c r="B48" s="38"/>
      <c r="C48" s="7"/>
      <c r="D48" s="6"/>
      <c r="E48" s="6"/>
      <c r="F48" s="6"/>
      <c r="G48" s="6"/>
      <c r="H48" s="374"/>
      <c r="I48" s="279">
        <f t="shared" si="3"/>
        <v>33</v>
      </c>
    </row>
    <row r="49" spans="1:11">
      <c r="A49" s="278">
        <f t="shared" si="2"/>
        <v>34</v>
      </c>
      <c r="B49" s="38" t="s">
        <v>285</v>
      </c>
      <c r="C49" s="512">
        <f>'Pg3 Rev App XII C1'!C48</f>
        <v>65.666105282802178</v>
      </c>
      <c r="D49" s="479" t="s">
        <v>393</v>
      </c>
      <c r="E49" s="513">
        <f>'Pg4 As Filed App XII C1 FERC'!C49</f>
        <v>65.641014815678218</v>
      </c>
      <c r="F49" s="480"/>
      <c r="G49" s="512">
        <f>G41+G43+G45+G47</f>
        <v>2.509046712395957E-2</v>
      </c>
      <c r="H49" s="58" t="str">
        <f>"Sum Lines "&amp;A41&amp;", "&amp;A43&amp;", "&amp;A45&amp;", "&amp;A47</f>
        <v>Sum Lines 26, 28, 30, 32</v>
      </c>
      <c r="I49" s="279">
        <f t="shared" si="3"/>
        <v>34</v>
      </c>
      <c r="K49" s="654"/>
    </row>
    <row r="50" spans="1:11">
      <c r="A50" s="278">
        <f t="shared" si="2"/>
        <v>35</v>
      </c>
      <c r="B50" s="43"/>
      <c r="C50" s="514"/>
      <c r="D50" s="515"/>
      <c r="E50" s="515"/>
      <c r="F50" s="515"/>
      <c r="G50" s="515"/>
      <c r="H50" s="516"/>
      <c r="I50" s="279">
        <f t="shared" si="3"/>
        <v>35</v>
      </c>
    </row>
    <row r="51" spans="1:11">
      <c r="A51" s="278">
        <f t="shared" si="2"/>
        <v>36</v>
      </c>
      <c r="B51" s="12" t="s">
        <v>249</v>
      </c>
      <c r="C51" s="518">
        <f>'Pg3 Rev App XII C1'!C50</f>
        <v>12</v>
      </c>
      <c r="D51" s="517"/>
      <c r="E51" s="518">
        <f>'Pg4 As Filed App XII C1 FERC'!C51</f>
        <v>12</v>
      </c>
      <c r="F51" s="517"/>
      <c r="G51" s="518">
        <f>C51-E51</f>
        <v>0</v>
      </c>
      <c r="H51" s="2" t="s">
        <v>596</v>
      </c>
      <c r="I51" s="279">
        <f t="shared" si="3"/>
        <v>36</v>
      </c>
    </row>
    <row r="52" spans="1:11">
      <c r="A52" s="278">
        <f t="shared" si="2"/>
        <v>37</v>
      </c>
      <c r="B52" s="43"/>
      <c r="C52" s="514"/>
      <c r="D52" s="515"/>
      <c r="E52" s="515"/>
      <c r="F52" s="515"/>
      <c r="G52" s="515"/>
      <c r="H52" s="519"/>
      <c r="I52" s="279">
        <f t="shared" si="3"/>
        <v>37</v>
      </c>
    </row>
    <row r="53" spans="1:11" ht="16" thickBot="1">
      <c r="A53" s="278">
        <f t="shared" si="2"/>
        <v>38</v>
      </c>
      <c r="B53" s="483" t="str">
        <f>B28</f>
        <v>Total Annual Costs</v>
      </c>
      <c r="C53" s="520">
        <f>'Pg3 Rev App XII C1'!C52</f>
        <v>787.99326339362619</v>
      </c>
      <c r="D53" s="479"/>
      <c r="E53" s="520">
        <f>'Pg4 As Filed App XII C1 FERC'!C53</f>
        <v>787.69217778813868</v>
      </c>
      <c r="F53" s="480"/>
      <c r="G53" s="656">
        <f>C53-E53</f>
        <v>0.30108560548751484</v>
      </c>
      <c r="H53" s="2" t="s">
        <v>407</v>
      </c>
      <c r="I53" s="279">
        <f t="shared" si="3"/>
        <v>38</v>
      </c>
    </row>
    <row r="54" spans="1:11" ht="16.5" thickTop="1" thickBot="1">
      <c r="A54" s="278">
        <f t="shared" si="2"/>
        <v>39</v>
      </c>
      <c r="B54" s="491"/>
      <c r="C54" s="521"/>
      <c r="D54" s="522"/>
      <c r="E54" s="522"/>
      <c r="F54" s="522"/>
      <c r="G54" s="522"/>
      <c r="H54" s="523"/>
      <c r="I54" s="279">
        <f t="shared" si="3"/>
        <v>39</v>
      </c>
    </row>
    <row r="57" spans="1:11">
      <c r="A57" s="479" t="s">
        <v>393</v>
      </c>
      <c r="B57" s="64" t="s">
        <v>653</v>
      </c>
    </row>
    <row r="58" spans="1:11">
      <c r="B58" s="5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58" orientation="portrait" r:id="rId1"/>
  <headerFooter scaleWithDoc="0" alignWithMargins="0">
    <oddFooter>&amp;L&amp;F&amp;CPage 2&amp;R&amp;A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9425-5C2F-434A-B9A9-84567213A4F8}">
  <sheetPr>
    <pageSetUpPr fitToPage="1"/>
  </sheetPr>
  <dimension ref="A1:J56"/>
  <sheetViews>
    <sheetView zoomScale="80" zoomScaleNormal="80" workbookViewId="0"/>
  </sheetViews>
  <sheetFormatPr defaultColWidth="8.81640625" defaultRowHeight="15.5"/>
  <cols>
    <col min="1" max="1" width="5.1796875" style="80" customWidth="1"/>
    <col min="2" max="2" width="73.1796875" style="1" bestFit="1" customWidth="1"/>
    <col min="3" max="3" width="14.81640625" style="1" customWidth="1"/>
    <col min="4" max="4" width="2" style="1" bestFit="1" customWidth="1"/>
    <col min="5" max="5" width="51.453125" style="1" bestFit="1" customWidth="1"/>
    <col min="6" max="6" width="5.1796875" style="80" customWidth="1"/>
    <col min="7" max="16384" width="8.81640625" style="1"/>
  </cols>
  <sheetData>
    <row r="1" spans="1:8">
      <c r="A1" s="277"/>
      <c r="B1" s="54"/>
      <c r="C1" s="54"/>
      <c r="D1" s="54"/>
      <c r="E1" s="54"/>
      <c r="F1" s="277"/>
    </row>
    <row r="2" spans="1:8">
      <c r="A2" s="277"/>
      <c r="B2" s="715" t="s">
        <v>12</v>
      </c>
      <c r="C2" s="715"/>
      <c r="D2" s="715"/>
      <c r="E2" s="715"/>
      <c r="F2" s="54"/>
    </row>
    <row r="3" spans="1:8">
      <c r="B3" s="715" t="s">
        <v>368</v>
      </c>
      <c r="C3" s="715"/>
      <c r="D3" s="715"/>
      <c r="E3" s="715"/>
      <c r="F3" s="63"/>
    </row>
    <row r="4" spans="1:8">
      <c r="B4" s="715" t="s">
        <v>370</v>
      </c>
      <c r="C4" s="715"/>
      <c r="D4" s="715"/>
      <c r="E4" s="715"/>
      <c r="F4" s="63"/>
    </row>
    <row r="5" spans="1:8">
      <c r="A5" s="277"/>
      <c r="B5" s="717" t="s">
        <v>373</v>
      </c>
      <c r="C5" s="717"/>
      <c r="D5" s="717"/>
      <c r="E5" s="717"/>
      <c r="F5" s="277"/>
    </row>
    <row r="6" spans="1:8">
      <c r="B6" s="716" t="s">
        <v>1</v>
      </c>
      <c r="C6" s="715"/>
      <c r="D6" s="715"/>
      <c r="E6" s="715"/>
      <c r="F6" s="63"/>
    </row>
    <row r="7" spans="1:8" ht="16" thickBot="1">
      <c r="A7" s="277"/>
      <c r="B7" s="54"/>
      <c r="C7" s="43"/>
      <c r="D7" s="491"/>
      <c r="E7" s="43"/>
      <c r="F7" s="277"/>
    </row>
    <row r="8" spans="1:8">
      <c r="A8" s="278" t="s">
        <v>2</v>
      </c>
      <c r="B8" s="267"/>
      <c r="C8" s="682"/>
      <c r="D8" s="54"/>
      <c r="E8" s="470"/>
      <c r="F8" s="279" t="s">
        <v>2</v>
      </c>
    </row>
    <row r="9" spans="1:8">
      <c r="A9" s="278" t="s">
        <v>14</v>
      </c>
      <c r="B9" s="391" t="s">
        <v>280</v>
      </c>
      <c r="C9" s="683" t="s">
        <v>22</v>
      </c>
      <c r="D9" s="472"/>
      <c r="E9" s="472" t="s">
        <v>6</v>
      </c>
      <c r="F9" s="279" t="s">
        <v>14</v>
      </c>
    </row>
    <row r="10" spans="1:8">
      <c r="A10" s="278"/>
      <c r="B10" s="56"/>
      <c r="C10" s="684"/>
      <c r="D10" s="476"/>
      <c r="E10" s="475"/>
      <c r="F10" s="279"/>
    </row>
    <row r="11" spans="1:8">
      <c r="A11" s="278">
        <v>1</v>
      </c>
      <c r="B11" s="398" t="s">
        <v>106</v>
      </c>
      <c r="C11" s="685">
        <v>0</v>
      </c>
      <c r="D11" s="477"/>
      <c r="E11" s="338" t="s">
        <v>542</v>
      </c>
      <c r="F11" s="279">
        <f>A11</f>
        <v>1</v>
      </c>
      <c r="H11" s="355"/>
    </row>
    <row r="12" spans="1:8">
      <c r="A12" s="278">
        <f>A11+1</f>
        <v>2</v>
      </c>
      <c r="B12" s="358"/>
      <c r="C12" s="686"/>
      <c r="D12" s="478"/>
      <c r="E12" s="54"/>
      <c r="F12" s="279">
        <f>F11+1</f>
        <v>2</v>
      </c>
    </row>
    <row r="13" spans="1:8">
      <c r="A13" s="278">
        <f t="shared" ref="A13:A28" si="0">A12+1</f>
        <v>3</v>
      </c>
      <c r="B13" s="398" t="s">
        <v>107</v>
      </c>
      <c r="C13" s="687">
        <f>'Pg5 Rev Sec.2-Non-Dir Exp'!E35</f>
        <v>787.99326339362608</v>
      </c>
      <c r="D13" s="479"/>
      <c r="E13" s="338" t="s">
        <v>589</v>
      </c>
      <c r="F13" s="279">
        <f t="shared" ref="F13:F28" si="1">F12+1</f>
        <v>3</v>
      </c>
      <c r="H13" s="356"/>
    </row>
    <row r="14" spans="1:8">
      <c r="A14" s="278">
        <f t="shared" si="0"/>
        <v>4</v>
      </c>
      <c r="B14" s="358"/>
      <c r="C14" s="686"/>
      <c r="D14" s="478"/>
      <c r="E14" s="482"/>
      <c r="F14" s="279">
        <f t="shared" si="1"/>
        <v>4</v>
      </c>
    </row>
    <row r="15" spans="1:8">
      <c r="A15" s="278">
        <f t="shared" si="0"/>
        <v>5</v>
      </c>
      <c r="B15" s="13" t="s">
        <v>108</v>
      </c>
      <c r="C15" s="688">
        <v>0</v>
      </c>
      <c r="D15" s="346"/>
      <c r="E15" s="338" t="s">
        <v>543</v>
      </c>
      <c r="F15" s="279">
        <f t="shared" si="1"/>
        <v>5</v>
      </c>
      <c r="H15" s="356"/>
    </row>
    <row r="16" spans="1:8">
      <c r="A16" s="278">
        <f t="shared" si="0"/>
        <v>6</v>
      </c>
      <c r="B16" s="38"/>
      <c r="C16" s="687"/>
      <c r="D16" s="346"/>
      <c r="E16" s="338"/>
      <c r="F16" s="279">
        <f t="shared" si="1"/>
        <v>6</v>
      </c>
      <c r="H16" s="356"/>
    </row>
    <row r="17" spans="1:10">
      <c r="A17" s="278">
        <f t="shared" si="0"/>
        <v>7</v>
      </c>
      <c r="B17" s="392" t="s">
        <v>304</v>
      </c>
      <c r="C17" s="689">
        <f>C11+C13+C15</f>
        <v>787.99326339362608</v>
      </c>
      <c r="D17" s="479"/>
      <c r="E17" s="58" t="s">
        <v>544</v>
      </c>
      <c r="F17" s="279">
        <f t="shared" si="1"/>
        <v>7</v>
      </c>
      <c r="H17" s="356"/>
    </row>
    <row r="18" spans="1:10">
      <c r="A18" s="278">
        <f t="shared" si="0"/>
        <v>8</v>
      </c>
      <c r="B18" s="57"/>
      <c r="C18" s="686"/>
      <c r="D18" s="478"/>
      <c r="E18" s="485"/>
      <c r="F18" s="279">
        <f t="shared" si="1"/>
        <v>8</v>
      </c>
    </row>
    <row r="19" spans="1:10">
      <c r="A19" s="278">
        <f t="shared" si="0"/>
        <v>9</v>
      </c>
      <c r="B19" s="398" t="s">
        <v>238</v>
      </c>
      <c r="C19" s="687">
        <v>0</v>
      </c>
      <c r="D19" s="346"/>
      <c r="E19" s="338" t="s">
        <v>545</v>
      </c>
      <c r="F19" s="279">
        <f t="shared" si="1"/>
        <v>9</v>
      </c>
    </row>
    <row r="20" spans="1:10">
      <c r="A20" s="278">
        <f t="shared" si="0"/>
        <v>10</v>
      </c>
      <c r="B20" s="398"/>
      <c r="C20" s="686"/>
      <c r="D20" s="478"/>
      <c r="E20" s="486"/>
      <c r="F20" s="279">
        <f t="shared" si="1"/>
        <v>10</v>
      </c>
    </row>
    <row r="21" spans="1:10">
      <c r="A21" s="278">
        <f t="shared" si="0"/>
        <v>11</v>
      </c>
      <c r="B21" s="398" t="s">
        <v>109</v>
      </c>
      <c r="C21" s="688">
        <v>0</v>
      </c>
      <c r="D21" s="346"/>
      <c r="E21" s="58" t="s">
        <v>546</v>
      </c>
      <c r="F21" s="279">
        <f t="shared" si="1"/>
        <v>11</v>
      </c>
    </row>
    <row r="22" spans="1:10">
      <c r="A22" s="278">
        <f t="shared" si="0"/>
        <v>12</v>
      </c>
      <c r="B22" s="38"/>
      <c r="C22" s="690"/>
      <c r="D22" s="70"/>
      <c r="E22" s="58"/>
      <c r="F22" s="279">
        <f t="shared" si="1"/>
        <v>12</v>
      </c>
    </row>
    <row r="23" spans="1:10">
      <c r="A23" s="278">
        <f t="shared" si="0"/>
        <v>13</v>
      </c>
      <c r="B23" s="38" t="s">
        <v>281</v>
      </c>
      <c r="C23" s="73">
        <f>C17+C19+C21</f>
        <v>787.99326339362608</v>
      </c>
      <c r="D23" s="479"/>
      <c r="E23" s="58" t="s">
        <v>547</v>
      </c>
      <c r="F23" s="279">
        <f t="shared" si="1"/>
        <v>13</v>
      </c>
      <c r="H23" s="356"/>
    </row>
    <row r="24" spans="1:10">
      <c r="A24" s="278">
        <f t="shared" si="0"/>
        <v>14</v>
      </c>
      <c r="B24" s="373"/>
      <c r="C24" s="74"/>
      <c r="D24" s="82"/>
      <c r="E24" s="58"/>
      <c r="F24" s="279">
        <f t="shared" si="1"/>
        <v>14</v>
      </c>
      <c r="H24" s="356"/>
    </row>
    <row r="25" spans="1:10">
      <c r="A25" s="278">
        <f t="shared" si="0"/>
        <v>15</v>
      </c>
      <c r="B25" s="13" t="s">
        <v>282</v>
      </c>
      <c r="C25" s="640">
        <v>0</v>
      </c>
      <c r="D25" s="82"/>
      <c r="E25" s="58" t="s">
        <v>302</v>
      </c>
      <c r="F25" s="279">
        <f t="shared" si="1"/>
        <v>15</v>
      </c>
      <c r="H25" s="356"/>
    </row>
    <row r="26" spans="1:10">
      <c r="A26" s="278">
        <f t="shared" si="0"/>
        <v>16</v>
      </c>
      <c r="B26" s="43"/>
      <c r="C26" s="691"/>
      <c r="D26" s="488"/>
      <c r="E26" s="58"/>
      <c r="F26" s="279">
        <f t="shared" si="1"/>
        <v>16</v>
      </c>
    </row>
    <row r="27" spans="1:10" ht="16" thickBot="1">
      <c r="A27" s="278">
        <f t="shared" si="0"/>
        <v>17</v>
      </c>
      <c r="B27" s="392" t="s">
        <v>283</v>
      </c>
      <c r="C27" s="692">
        <f>C23+C25</f>
        <v>787.99326339362608</v>
      </c>
      <c r="D27" s="479"/>
      <c r="E27" s="58" t="s">
        <v>517</v>
      </c>
      <c r="F27" s="279">
        <f t="shared" si="1"/>
        <v>17</v>
      </c>
      <c r="I27" s="355"/>
      <c r="J27" s="357"/>
    </row>
    <row r="28" spans="1:10" ht="16.5" thickTop="1" thickBot="1">
      <c r="A28" s="278">
        <f t="shared" si="0"/>
        <v>18</v>
      </c>
      <c r="B28" s="36"/>
      <c r="C28" s="693"/>
      <c r="D28" s="491"/>
      <c r="E28" s="491"/>
      <c r="F28" s="279">
        <f t="shared" si="1"/>
        <v>18</v>
      </c>
    </row>
    <row r="30" spans="1:10" ht="16" thickBot="1">
      <c r="A30" s="277"/>
      <c r="B30" s="340"/>
      <c r="C30" s="341"/>
      <c r="D30" s="493"/>
      <c r="E30" s="341"/>
      <c r="F30" s="277"/>
    </row>
    <row r="31" spans="1:10">
      <c r="A31" s="278" t="s">
        <v>2</v>
      </c>
      <c r="B31" s="35"/>
      <c r="C31" s="682"/>
      <c r="D31" s="54"/>
      <c r="E31" s="54"/>
      <c r="F31" s="279" t="s">
        <v>2</v>
      </c>
    </row>
    <row r="32" spans="1:10">
      <c r="A32" s="278" t="s">
        <v>14</v>
      </c>
      <c r="B32" s="391" t="s">
        <v>284</v>
      </c>
      <c r="C32" s="683" t="str">
        <f>C9</f>
        <v>Amounts</v>
      </c>
      <c r="D32" s="472"/>
      <c r="E32" s="472" t="str">
        <f>E9</f>
        <v>Reference</v>
      </c>
      <c r="F32" s="279" t="s">
        <v>14</v>
      </c>
    </row>
    <row r="33" spans="1:6">
      <c r="A33" s="278">
        <f>A28+1</f>
        <v>19</v>
      </c>
      <c r="B33" s="34"/>
      <c r="C33" s="684"/>
      <c r="D33" s="476"/>
      <c r="E33" s="475"/>
      <c r="F33" s="279">
        <f>F28+1</f>
        <v>19</v>
      </c>
    </row>
    <row r="34" spans="1:6">
      <c r="A34" s="278">
        <f>A33+1</f>
        <v>20</v>
      </c>
      <c r="B34" s="398" t="str">
        <f>B11</f>
        <v>Section 1 - Direct Maintenance Expense Cost Component</v>
      </c>
      <c r="C34" s="694">
        <f>C11/12</f>
        <v>0</v>
      </c>
      <c r="D34" s="496"/>
      <c r="E34" s="338" t="s">
        <v>548</v>
      </c>
      <c r="F34" s="279">
        <f>F33+1</f>
        <v>20</v>
      </c>
    </row>
    <row r="35" spans="1:6">
      <c r="A35" s="278">
        <f t="shared" ref="A35:A53" si="2">A34+1</f>
        <v>21</v>
      </c>
      <c r="B35" s="358"/>
      <c r="C35" s="695"/>
      <c r="D35" s="497"/>
      <c r="E35" s="45"/>
      <c r="F35" s="279">
        <f t="shared" ref="F35:F53" si="3">F34+1</f>
        <v>21</v>
      </c>
    </row>
    <row r="36" spans="1:6">
      <c r="A36" s="278">
        <f t="shared" si="2"/>
        <v>22</v>
      </c>
      <c r="B36" s="398" t="str">
        <f>B13</f>
        <v>Section 2 - Non-Direct Expense Cost Component</v>
      </c>
      <c r="C36" s="696">
        <f>C13/12</f>
        <v>65.666105282802178</v>
      </c>
      <c r="D36" s="479" t="s">
        <v>393</v>
      </c>
      <c r="E36" s="338" t="s">
        <v>549</v>
      </c>
      <c r="F36" s="279">
        <f t="shared" si="3"/>
        <v>22</v>
      </c>
    </row>
    <row r="37" spans="1:6">
      <c r="A37" s="278">
        <f t="shared" si="2"/>
        <v>23</v>
      </c>
      <c r="B37" s="358"/>
      <c r="C37" s="697"/>
      <c r="D37" s="501"/>
      <c r="E37" s="502"/>
      <c r="F37" s="279">
        <f t="shared" si="3"/>
        <v>23</v>
      </c>
    </row>
    <row r="38" spans="1:6">
      <c r="A38" s="278">
        <f t="shared" si="2"/>
        <v>24</v>
      </c>
      <c r="B38" s="398" t="str">
        <f>B15</f>
        <v>Section 3 - Cost Component Containing Other Specific Expenses</v>
      </c>
      <c r="C38" s="698">
        <f>C15/12</f>
        <v>0</v>
      </c>
      <c r="D38" s="504"/>
      <c r="E38" s="338" t="s">
        <v>550</v>
      </c>
      <c r="F38" s="279">
        <f t="shared" si="3"/>
        <v>24</v>
      </c>
    </row>
    <row r="39" spans="1:6">
      <c r="A39" s="278">
        <f t="shared" si="2"/>
        <v>25</v>
      </c>
      <c r="B39" s="57"/>
      <c r="C39" s="699"/>
      <c r="D39" s="501"/>
      <c r="E39" s="338"/>
      <c r="F39" s="279">
        <f t="shared" si="3"/>
        <v>25</v>
      </c>
    </row>
    <row r="40" spans="1:6">
      <c r="A40" s="278">
        <f t="shared" si="2"/>
        <v>26</v>
      </c>
      <c r="B40" s="392" t="s">
        <v>305</v>
      </c>
      <c r="C40" s="700">
        <f>C34+C36+C38</f>
        <v>65.666105282802178</v>
      </c>
      <c r="D40" s="479" t="s">
        <v>393</v>
      </c>
      <c r="E40" s="58" t="s">
        <v>551</v>
      </c>
      <c r="F40" s="279">
        <f t="shared" si="3"/>
        <v>26</v>
      </c>
    </row>
    <row r="41" spans="1:6">
      <c r="A41" s="278">
        <f t="shared" si="2"/>
        <v>27</v>
      </c>
      <c r="B41" s="34"/>
      <c r="C41" s="697"/>
      <c r="D41" s="501"/>
      <c r="E41" s="482"/>
      <c r="F41" s="279">
        <f t="shared" si="3"/>
        <v>27</v>
      </c>
    </row>
    <row r="42" spans="1:6">
      <c r="A42" s="278">
        <f t="shared" si="2"/>
        <v>28</v>
      </c>
      <c r="B42" s="398" t="str">
        <f>LEFT(B19,45)</f>
        <v>Section 4 - True-Up Adjustment Cost Component</v>
      </c>
      <c r="C42" s="701">
        <f>C19/12</f>
        <v>0</v>
      </c>
      <c r="D42" s="504"/>
      <c r="E42" s="338" t="s">
        <v>552</v>
      </c>
      <c r="F42" s="279">
        <f t="shared" si="3"/>
        <v>28</v>
      </c>
    </row>
    <row r="43" spans="1:6">
      <c r="A43" s="278">
        <f t="shared" si="2"/>
        <v>29</v>
      </c>
      <c r="B43" s="398"/>
      <c r="C43" s="697"/>
      <c r="D43" s="501"/>
      <c r="E43" s="511"/>
      <c r="F43" s="279">
        <f t="shared" si="3"/>
        <v>29</v>
      </c>
    </row>
    <row r="44" spans="1:6">
      <c r="A44" s="278">
        <f t="shared" si="2"/>
        <v>30</v>
      </c>
      <c r="B44" s="398" t="str">
        <f>B21</f>
        <v>Section 5 - Interest True-Up Adjustment Cost Component</v>
      </c>
      <c r="C44" s="701">
        <f>C21/12</f>
        <v>0</v>
      </c>
      <c r="D44" s="504"/>
      <c r="E44" s="58" t="s">
        <v>553</v>
      </c>
      <c r="F44" s="279">
        <f t="shared" si="3"/>
        <v>30</v>
      </c>
    </row>
    <row r="45" spans="1:6">
      <c r="A45" s="278">
        <f t="shared" si="2"/>
        <v>31</v>
      </c>
      <c r="B45" s="57"/>
      <c r="C45" s="702"/>
      <c r="D45" s="6"/>
      <c r="E45" s="374"/>
      <c r="F45" s="279">
        <f t="shared" si="3"/>
        <v>31</v>
      </c>
    </row>
    <row r="46" spans="1:6">
      <c r="A46" s="278">
        <f t="shared" si="2"/>
        <v>32</v>
      </c>
      <c r="B46" s="13" t="str">
        <f>B25</f>
        <v>Other Adjustments</v>
      </c>
      <c r="C46" s="698">
        <f>C25/12</f>
        <v>0</v>
      </c>
      <c r="D46" s="504"/>
      <c r="E46" s="58" t="s">
        <v>554</v>
      </c>
      <c r="F46" s="279">
        <f t="shared" si="3"/>
        <v>32</v>
      </c>
    </row>
    <row r="47" spans="1:6">
      <c r="A47" s="278">
        <f t="shared" si="2"/>
        <v>33</v>
      </c>
      <c r="B47" s="38"/>
      <c r="C47" s="702"/>
      <c r="D47" s="6"/>
      <c r="E47" s="374"/>
      <c r="F47" s="279">
        <f t="shared" si="3"/>
        <v>33</v>
      </c>
    </row>
    <row r="48" spans="1:6" ht="16" thickBot="1">
      <c r="A48" s="278">
        <f t="shared" si="2"/>
        <v>34</v>
      </c>
      <c r="B48" s="38" t="s">
        <v>285</v>
      </c>
      <c r="C48" s="703">
        <f>C40+C42+C44+C46</f>
        <v>65.666105282802178</v>
      </c>
      <c r="D48" s="479" t="s">
        <v>393</v>
      </c>
      <c r="E48" s="58" t="s">
        <v>555</v>
      </c>
      <c r="F48" s="279">
        <f t="shared" si="3"/>
        <v>34</v>
      </c>
    </row>
    <row r="49" spans="1:6" ht="16" thickTop="1">
      <c r="A49" s="278">
        <f t="shared" si="2"/>
        <v>35</v>
      </c>
      <c r="B49" s="34"/>
      <c r="C49" s="704"/>
      <c r="D49" s="515"/>
      <c r="E49" s="516"/>
      <c r="F49" s="279">
        <f t="shared" si="3"/>
        <v>35</v>
      </c>
    </row>
    <row r="50" spans="1:6">
      <c r="A50" s="278">
        <f t="shared" si="2"/>
        <v>36</v>
      </c>
      <c r="B50" s="358" t="s">
        <v>249</v>
      </c>
      <c r="C50" s="705">
        <v>12</v>
      </c>
      <c r="D50" s="517"/>
      <c r="E50" s="516"/>
      <c r="F50" s="279">
        <f t="shared" si="3"/>
        <v>36</v>
      </c>
    </row>
    <row r="51" spans="1:6">
      <c r="A51" s="278">
        <f t="shared" si="2"/>
        <v>37</v>
      </c>
      <c r="B51" s="34"/>
      <c r="C51" s="704"/>
      <c r="D51" s="515"/>
      <c r="E51" s="519"/>
      <c r="F51" s="279">
        <f t="shared" si="3"/>
        <v>37</v>
      </c>
    </row>
    <row r="52" spans="1:6" ht="16" thickBot="1">
      <c r="A52" s="278">
        <f t="shared" si="2"/>
        <v>38</v>
      </c>
      <c r="B52" s="392" t="str">
        <f>B27</f>
        <v>Total Annual Costs</v>
      </c>
      <c r="C52" s="706">
        <f>C48*C50</f>
        <v>787.99326339362619</v>
      </c>
      <c r="D52" s="479"/>
      <c r="E52" s="58" t="s">
        <v>556</v>
      </c>
      <c r="F52" s="279">
        <f t="shared" si="3"/>
        <v>38</v>
      </c>
    </row>
    <row r="53" spans="1:6" ht="16.5" thickTop="1" thickBot="1">
      <c r="A53" s="278">
        <f t="shared" si="2"/>
        <v>39</v>
      </c>
      <c r="B53" s="37"/>
      <c r="C53" s="707"/>
      <c r="D53" s="522"/>
      <c r="E53" s="523"/>
      <c r="F53" s="279">
        <f t="shared" si="3"/>
        <v>39</v>
      </c>
    </row>
    <row r="56" spans="1:6">
      <c r="A56" s="479" t="s">
        <v>393</v>
      </c>
      <c r="B56" s="64" t="str">
        <f>'Pg2 App XII C1 Comparison'!B57</f>
        <v>Items in BOLD have changed to correct the over-allocation of "Duplicate Charges (Company Energy Use)" Credit in FERC Account no. 929.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Roman,Bold"&amp;8REVISED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9EF51-E157-4EA3-91E4-5A904EEF8E17}">
  <sheetPr>
    <pageSetUpPr fitToPage="1"/>
  </sheetPr>
  <dimension ref="A1:J57"/>
  <sheetViews>
    <sheetView zoomScale="80" zoomScaleNormal="80" workbookViewId="0"/>
  </sheetViews>
  <sheetFormatPr defaultColWidth="8.81640625" defaultRowHeight="15.5"/>
  <cols>
    <col min="1" max="1" width="5.1796875" style="80" customWidth="1"/>
    <col min="2" max="2" width="73.1796875" style="1" bestFit="1" customWidth="1"/>
    <col min="3" max="3" width="14.81640625" style="1" customWidth="1"/>
    <col min="4" max="4" width="2" style="1" bestFit="1" customWidth="1"/>
    <col min="5" max="5" width="51.453125" style="1" bestFit="1" customWidth="1"/>
    <col min="6" max="6" width="5.1796875" style="80" customWidth="1"/>
    <col min="7" max="16384" width="8.81640625" style="1"/>
  </cols>
  <sheetData>
    <row r="1" spans="1:8">
      <c r="A1" s="630" t="s">
        <v>641</v>
      </c>
    </row>
    <row r="2" spans="1:8">
      <c r="A2" s="277"/>
      <c r="B2" s="54"/>
      <c r="C2" s="54"/>
      <c r="D2" s="54"/>
      <c r="E2" s="54"/>
      <c r="F2" s="277"/>
    </row>
    <row r="3" spans="1:8">
      <c r="A3" s="277"/>
      <c r="B3" s="715" t="s">
        <v>12</v>
      </c>
      <c r="C3" s="715"/>
      <c r="D3" s="715"/>
      <c r="E3" s="715"/>
      <c r="F3" s="54"/>
    </row>
    <row r="4" spans="1:8">
      <c r="B4" s="715" t="s">
        <v>368</v>
      </c>
      <c r="C4" s="715"/>
      <c r="D4" s="715"/>
      <c r="E4" s="715"/>
      <c r="F4" s="63"/>
    </row>
    <row r="5" spans="1:8">
      <c r="B5" s="715" t="s">
        <v>370</v>
      </c>
      <c r="C5" s="715"/>
      <c r="D5" s="715"/>
      <c r="E5" s="715"/>
      <c r="F5" s="63"/>
    </row>
    <row r="6" spans="1:8">
      <c r="A6" s="277"/>
      <c r="B6" s="717" t="s">
        <v>373</v>
      </c>
      <c r="C6" s="717"/>
      <c r="D6" s="717"/>
      <c r="E6" s="717"/>
      <c r="F6" s="277"/>
    </row>
    <row r="7" spans="1:8">
      <c r="B7" s="716" t="s">
        <v>1</v>
      </c>
      <c r="C7" s="715"/>
      <c r="D7" s="715"/>
      <c r="E7" s="715"/>
      <c r="F7" s="63"/>
    </row>
    <row r="8" spans="1:8" ht="16" thickBot="1">
      <c r="A8" s="277"/>
      <c r="B8" s="54"/>
      <c r="C8" s="43"/>
      <c r="D8" s="491"/>
      <c r="E8" s="43"/>
      <c r="F8" s="277"/>
    </row>
    <row r="9" spans="1:8">
      <c r="A9" s="278" t="s">
        <v>2</v>
      </c>
      <c r="B9" s="267"/>
      <c r="C9" s="682"/>
      <c r="D9" s="54"/>
      <c r="E9" s="470"/>
      <c r="F9" s="279" t="s">
        <v>2</v>
      </c>
    </row>
    <row r="10" spans="1:8">
      <c r="A10" s="278" t="s">
        <v>14</v>
      </c>
      <c r="B10" s="391" t="s">
        <v>280</v>
      </c>
      <c r="C10" s="683" t="s">
        <v>22</v>
      </c>
      <c r="D10" s="472"/>
      <c r="E10" s="472" t="s">
        <v>6</v>
      </c>
      <c r="F10" s="279" t="s">
        <v>14</v>
      </c>
    </row>
    <row r="11" spans="1:8">
      <c r="A11" s="278"/>
      <c r="B11" s="56"/>
      <c r="C11" s="684"/>
      <c r="D11" s="476"/>
      <c r="E11" s="475"/>
      <c r="F11" s="279"/>
    </row>
    <row r="12" spans="1:8">
      <c r="A12" s="278">
        <v>1</v>
      </c>
      <c r="B12" s="398" t="s">
        <v>106</v>
      </c>
      <c r="C12" s="685">
        <v>0</v>
      </c>
      <c r="D12" s="477"/>
      <c r="E12" s="338" t="s">
        <v>542</v>
      </c>
      <c r="F12" s="279">
        <f>A12</f>
        <v>1</v>
      </c>
      <c r="H12" s="355"/>
    </row>
    <row r="13" spans="1:8">
      <c r="A13" s="278">
        <f>A12+1</f>
        <v>2</v>
      </c>
      <c r="B13" s="358"/>
      <c r="C13" s="686"/>
      <c r="D13" s="478"/>
      <c r="E13" s="54"/>
      <c r="F13" s="279">
        <f>F12+1</f>
        <v>2</v>
      </c>
    </row>
    <row r="14" spans="1:8">
      <c r="A14" s="278">
        <f t="shared" ref="A14:A29" si="0">A13+1</f>
        <v>3</v>
      </c>
      <c r="B14" s="398" t="s">
        <v>107</v>
      </c>
      <c r="C14" s="708">
        <v>787.69217778813868</v>
      </c>
      <c r="D14" s="479" t="s">
        <v>393</v>
      </c>
      <c r="E14" s="338" t="s">
        <v>589</v>
      </c>
      <c r="F14" s="279">
        <f t="shared" ref="F14:F29" si="1">F13+1</f>
        <v>3</v>
      </c>
      <c r="H14" s="356"/>
    </row>
    <row r="15" spans="1:8">
      <c r="A15" s="278">
        <f t="shared" si="0"/>
        <v>4</v>
      </c>
      <c r="B15" s="358"/>
      <c r="C15" s="686"/>
      <c r="D15" s="478"/>
      <c r="E15" s="482"/>
      <c r="F15" s="279">
        <f t="shared" si="1"/>
        <v>4</v>
      </c>
    </row>
    <row r="16" spans="1:8">
      <c r="A16" s="278">
        <f t="shared" si="0"/>
        <v>5</v>
      </c>
      <c r="B16" s="13" t="s">
        <v>108</v>
      </c>
      <c r="C16" s="688">
        <v>0</v>
      </c>
      <c r="D16" s="346"/>
      <c r="E16" s="338" t="s">
        <v>543</v>
      </c>
      <c r="F16" s="279">
        <f t="shared" si="1"/>
        <v>5</v>
      </c>
      <c r="H16" s="356"/>
    </row>
    <row r="17" spans="1:10">
      <c r="A17" s="278">
        <f t="shared" si="0"/>
        <v>6</v>
      </c>
      <c r="B17" s="38"/>
      <c r="C17" s="687"/>
      <c r="D17" s="346"/>
      <c r="E17" s="338"/>
      <c r="F17" s="279">
        <f t="shared" si="1"/>
        <v>6</v>
      </c>
      <c r="H17" s="356"/>
    </row>
    <row r="18" spans="1:10">
      <c r="A18" s="278">
        <f t="shared" si="0"/>
        <v>7</v>
      </c>
      <c r="B18" s="392" t="s">
        <v>304</v>
      </c>
      <c r="C18" s="709">
        <f>C12+C14+C16</f>
        <v>787.69217778813868</v>
      </c>
      <c r="D18" s="479" t="s">
        <v>393</v>
      </c>
      <c r="E18" s="58" t="s">
        <v>544</v>
      </c>
      <c r="F18" s="279">
        <f t="shared" si="1"/>
        <v>7</v>
      </c>
      <c r="H18" s="356"/>
    </row>
    <row r="19" spans="1:10">
      <c r="A19" s="278">
        <f t="shared" si="0"/>
        <v>8</v>
      </c>
      <c r="B19" s="57"/>
      <c r="C19" s="686"/>
      <c r="D19" s="478"/>
      <c r="E19" s="485"/>
      <c r="F19" s="279">
        <f t="shared" si="1"/>
        <v>8</v>
      </c>
    </row>
    <row r="20" spans="1:10">
      <c r="A20" s="278">
        <f t="shared" si="0"/>
        <v>9</v>
      </c>
      <c r="B20" s="398" t="s">
        <v>238</v>
      </c>
      <c r="C20" s="687">
        <v>0</v>
      </c>
      <c r="D20" s="346"/>
      <c r="E20" s="338" t="s">
        <v>545</v>
      </c>
      <c r="F20" s="279">
        <f t="shared" si="1"/>
        <v>9</v>
      </c>
    </row>
    <row r="21" spans="1:10">
      <c r="A21" s="278">
        <f t="shared" si="0"/>
        <v>10</v>
      </c>
      <c r="B21" s="398"/>
      <c r="C21" s="686"/>
      <c r="D21" s="478"/>
      <c r="E21" s="486"/>
      <c r="F21" s="279">
        <f t="shared" si="1"/>
        <v>10</v>
      </c>
    </row>
    <row r="22" spans="1:10">
      <c r="A22" s="278">
        <f t="shared" si="0"/>
        <v>11</v>
      </c>
      <c r="B22" s="398" t="s">
        <v>109</v>
      </c>
      <c r="C22" s="688">
        <v>0</v>
      </c>
      <c r="D22" s="346"/>
      <c r="E22" s="58" t="s">
        <v>546</v>
      </c>
      <c r="F22" s="279">
        <f t="shared" si="1"/>
        <v>11</v>
      </c>
    </row>
    <row r="23" spans="1:10">
      <c r="A23" s="278">
        <f t="shared" si="0"/>
        <v>12</v>
      </c>
      <c r="B23" s="38"/>
      <c r="C23" s="690"/>
      <c r="D23" s="70"/>
      <c r="E23" s="58"/>
      <c r="F23" s="279">
        <f t="shared" si="1"/>
        <v>12</v>
      </c>
    </row>
    <row r="24" spans="1:10">
      <c r="A24" s="278">
        <f t="shared" si="0"/>
        <v>13</v>
      </c>
      <c r="B24" s="38" t="s">
        <v>281</v>
      </c>
      <c r="C24" s="87">
        <f>C18+C20+C22</f>
        <v>787.69217778813868</v>
      </c>
      <c r="D24" s="479" t="s">
        <v>393</v>
      </c>
      <c r="E24" s="58" t="s">
        <v>547</v>
      </c>
      <c r="F24" s="279">
        <f t="shared" si="1"/>
        <v>13</v>
      </c>
      <c r="H24" s="356"/>
    </row>
    <row r="25" spans="1:10">
      <c r="A25" s="278">
        <f t="shared" si="0"/>
        <v>14</v>
      </c>
      <c r="B25" s="373"/>
      <c r="C25" s="74"/>
      <c r="D25" s="82"/>
      <c r="E25" s="58"/>
      <c r="F25" s="279">
        <f t="shared" si="1"/>
        <v>14</v>
      </c>
      <c r="H25" s="356"/>
    </row>
    <row r="26" spans="1:10">
      <c r="A26" s="278">
        <f t="shared" si="0"/>
        <v>15</v>
      </c>
      <c r="B26" s="13" t="s">
        <v>282</v>
      </c>
      <c r="C26" s="640">
        <v>0</v>
      </c>
      <c r="D26" s="82"/>
      <c r="E26" s="58" t="s">
        <v>302</v>
      </c>
      <c r="F26" s="279">
        <f t="shared" si="1"/>
        <v>15</v>
      </c>
      <c r="H26" s="356"/>
    </row>
    <row r="27" spans="1:10">
      <c r="A27" s="278">
        <f t="shared" si="0"/>
        <v>16</v>
      </c>
      <c r="B27" s="43"/>
      <c r="C27" s="691"/>
      <c r="D27" s="488"/>
      <c r="E27" s="58"/>
      <c r="F27" s="279">
        <f t="shared" si="1"/>
        <v>16</v>
      </c>
    </row>
    <row r="28" spans="1:10" ht="16" thickBot="1">
      <c r="A28" s="278">
        <f t="shared" si="0"/>
        <v>17</v>
      </c>
      <c r="B28" s="392" t="s">
        <v>283</v>
      </c>
      <c r="C28" s="710">
        <f>C24+C26</f>
        <v>787.69217778813868</v>
      </c>
      <c r="D28" s="479" t="s">
        <v>393</v>
      </c>
      <c r="E28" s="58" t="s">
        <v>517</v>
      </c>
      <c r="F28" s="279">
        <f t="shared" si="1"/>
        <v>17</v>
      </c>
      <c r="I28" s="355"/>
      <c r="J28" s="357"/>
    </row>
    <row r="29" spans="1:10" ht="16.5" thickTop="1" thickBot="1">
      <c r="A29" s="278">
        <f t="shared" si="0"/>
        <v>18</v>
      </c>
      <c r="B29" s="36"/>
      <c r="C29" s="693"/>
      <c r="D29" s="491"/>
      <c r="E29" s="491"/>
      <c r="F29" s="279">
        <f t="shared" si="1"/>
        <v>18</v>
      </c>
    </row>
    <row r="31" spans="1:10" ht="16" thickBot="1">
      <c r="A31" s="277"/>
      <c r="B31" s="340"/>
      <c r="C31" s="341"/>
      <c r="D31" s="493"/>
      <c r="E31" s="341"/>
      <c r="F31" s="277"/>
    </row>
    <row r="32" spans="1:10">
      <c r="A32" s="278" t="s">
        <v>2</v>
      </c>
      <c r="B32" s="35"/>
      <c r="C32" s="682"/>
      <c r="D32" s="54"/>
      <c r="E32" s="54"/>
      <c r="F32" s="279" t="s">
        <v>2</v>
      </c>
    </row>
    <row r="33" spans="1:6">
      <c r="A33" s="278" t="s">
        <v>14</v>
      </c>
      <c r="B33" s="391" t="s">
        <v>284</v>
      </c>
      <c r="C33" s="683" t="str">
        <f>C10</f>
        <v>Amounts</v>
      </c>
      <c r="D33" s="472"/>
      <c r="E33" s="472" t="str">
        <f>E10</f>
        <v>Reference</v>
      </c>
      <c r="F33" s="279" t="s">
        <v>14</v>
      </c>
    </row>
    <row r="34" spans="1:6">
      <c r="A34" s="278">
        <f>A29+1</f>
        <v>19</v>
      </c>
      <c r="B34" s="34"/>
      <c r="C34" s="684"/>
      <c r="D34" s="476"/>
      <c r="E34" s="475"/>
      <c r="F34" s="279">
        <f>F29+1</f>
        <v>19</v>
      </c>
    </row>
    <row r="35" spans="1:6">
      <c r="A35" s="278">
        <f>A34+1</f>
        <v>20</v>
      </c>
      <c r="B35" s="398" t="str">
        <f>B12</f>
        <v>Section 1 - Direct Maintenance Expense Cost Component</v>
      </c>
      <c r="C35" s="694">
        <f>C12/12</f>
        <v>0</v>
      </c>
      <c r="D35" s="496"/>
      <c r="E35" s="338" t="s">
        <v>548</v>
      </c>
      <c r="F35" s="279">
        <f>F34+1</f>
        <v>20</v>
      </c>
    </row>
    <row r="36" spans="1:6">
      <c r="A36" s="278">
        <f t="shared" ref="A36:A54" si="2">A35+1</f>
        <v>21</v>
      </c>
      <c r="B36" s="358"/>
      <c r="C36" s="695"/>
      <c r="D36" s="497"/>
      <c r="E36" s="45"/>
      <c r="F36" s="279">
        <f t="shared" ref="F36:F54" si="3">F35+1</f>
        <v>21</v>
      </c>
    </row>
    <row r="37" spans="1:6">
      <c r="A37" s="278">
        <f t="shared" si="2"/>
        <v>22</v>
      </c>
      <c r="B37" s="398" t="str">
        <f>B14</f>
        <v>Section 2 - Non-Direct Expense Cost Component</v>
      </c>
      <c r="C37" s="696">
        <f>C14/12</f>
        <v>65.641014815678218</v>
      </c>
      <c r="D37" s="479" t="s">
        <v>393</v>
      </c>
      <c r="E37" s="338" t="s">
        <v>549</v>
      </c>
      <c r="F37" s="279">
        <f t="shared" si="3"/>
        <v>22</v>
      </c>
    </row>
    <row r="38" spans="1:6">
      <c r="A38" s="278">
        <f t="shared" si="2"/>
        <v>23</v>
      </c>
      <c r="B38" s="358"/>
      <c r="C38" s="697"/>
      <c r="D38" s="501"/>
      <c r="E38" s="502"/>
      <c r="F38" s="279">
        <f t="shared" si="3"/>
        <v>23</v>
      </c>
    </row>
    <row r="39" spans="1:6">
      <c r="A39" s="278">
        <f t="shared" si="2"/>
        <v>24</v>
      </c>
      <c r="B39" s="398" t="str">
        <f>B16</f>
        <v>Section 3 - Cost Component Containing Other Specific Expenses</v>
      </c>
      <c r="C39" s="698">
        <f>C16/12</f>
        <v>0</v>
      </c>
      <c r="D39" s="504"/>
      <c r="E39" s="338" t="s">
        <v>550</v>
      </c>
      <c r="F39" s="279">
        <f t="shared" si="3"/>
        <v>24</v>
      </c>
    </row>
    <row r="40" spans="1:6">
      <c r="A40" s="278">
        <f t="shared" si="2"/>
        <v>25</v>
      </c>
      <c r="B40" s="57"/>
      <c r="C40" s="699"/>
      <c r="D40" s="501"/>
      <c r="E40" s="338"/>
      <c r="F40" s="279">
        <f t="shared" si="3"/>
        <v>25</v>
      </c>
    </row>
    <row r="41" spans="1:6">
      <c r="A41" s="278">
        <f t="shared" si="2"/>
        <v>26</v>
      </c>
      <c r="B41" s="392" t="s">
        <v>305</v>
      </c>
      <c r="C41" s="700">
        <f>C35+C37+C39</f>
        <v>65.641014815678218</v>
      </c>
      <c r="D41" s="479" t="s">
        <v>393</v>
      </c>
      <c r="E41" s="58" t="s">
        <v>551</v>
      </c>
      <c r="F41" s="279">
        <f t="shared" si="3"/>
        <v>26</v>
      </c>
    </row>
    <row r="42" spans="1:6">
      <c r="A42" s="278">
        <f t="shared" si="2"/>
        <v>27</v>
      </c>
      <c r="B42" s="34"/>
      <c r="C42" s="697"/>
      <c r="D42" s="501"/>
      <c r="E42" s="482"/>
      <c r="F42" s="279">
        <f t="shared" si="3"/>
        <v>27</v>
      </c>
    </row>
    <row r="43" spans="1:6">
      <c r="A43" s="278">
        <f t="shared" si="2"/>
        <v>28</v>
      </c>
      <c r="B43" s="398" t="str">
        <f>LEFT(B20,45)</f>
        <v>Section 4 - True-Up Adjustment Cost Component</v>
      </c>
      <c r="C43" s="701">
        <f>C20/12</f>
        <v>0</v>
      </c>
      <c r="D43" s="504"/>
      <c r="E43" s="338" t="s">
        <v>552</v>
      </c>
      <c r="F43" s="279">
        <f t="shared" si="3"/>
        <v>28</v>
      </c>
    </row>
    <row r="44" spans="1:6">
      <c r="A44" s="278">
        <f t="shared" si="2"/>
        <v>29</v>
      </c>
      <c r="B44" s="398"/>
      <c r="C44" s="697"/>
      <c r="D44" s="501"/>
      <c r="E44" s="511"/>
      <c r="F44" s="279">
        <f t="shared" si="3"/>
        <v>29</v>
      </c>
    </row>
    <row r="45" spans="1:6">
      <c r="A45" s="278">
        <f t="shared" si="2"/>
        <v>30</v>
      </c>
      <c r="B45" s="398" t="str">
        <f>B22</f>
        <v>Section 5 - Interest True-Up Adjustment Cost Component</v>
      </c>
      <c r="C45" s="701">
        <f>C22/12</f>
        <v>0</v>
      </c>
      <c r="D45" s="504"/>
      <c r="E45" s="58" t="s">
        <v>553</v>
      </c>
      <c r="F45" s="279">
        <f t="shared" si="3"/>
        <v>30</v>
      </c>
    </row>
    <row r="46" spans="1:6">
      <c r="A46" s="278">
        <f t="shared" si="2"/>
        <v>31</v>
      </c>
      <c r="B46" s="57"/>
      <c r="C46" s="702"/>
      <c r="D46" s="6"/>
      <c r="E46" s="374"/>
      <c r="F46" s="279">
        <f t="shared" si="3"/>
        <v>31</v>
      </c>
    </row>
    <row r="47" spans="1:6">
      <c r="A47" s="278">
        <f t="shared" si="2"/>
        <v>32</v>
      </c>
      <c r="B47" s="13" t="str">
        <f>B26</f>
        <v>Other Adjustments</v>
      </c>
      <c r="C47" s="698">
        <f>C26/12</f>
        <v>0</v>
      </c>
      <c r="D47" s="504"/>
      <c r="E47" s="58" t="s">
        <v>554</v>
      </c>
      <c r="F47" s="279">
        <f t="shared" si="3"/>
        <v>32</v>
      </c>
    </row>
    <row r="48" spans="1:6">
      <c r="A48" s="278">
        <f t="shared" si="2"/>
        <v>33</v>
      </c>
      <c r="B48" s="38"/>
      <c r="C48" s="702"/>
      <c r="D48" s="6"/>
      <c r="E48" s="374"/>
      <c r="F48" s="279">
        <f t="shared" si="3"/>
        <v>33</v>
      </c>
    </row>
    <row r="49" spans="1:6" ht="16" thickBot="1">
      <c r="A49" s="278">
        <f t="shared" si="2"/>
        <v>34</v>
      </c>
      <c r="B49" s="38" t="s">
        <v>285</v>
      </c>
      <c r="C49" s="703">
        <f>C41+C43+C45+C47</f>
        <v>65.641014815678218</v>
      </c>
      <c r="D49" s="479" t="s">
        <v>393</v>
      </c>
      <c r="E49" s="58" t="s">
        <v>555</v>
      </c>
      <c r="F49" s="279">
        <f t="shared" si="3"/>
        <v>34</v>
      </c>
    </row>
    <row r="50" spans="1:6" ht="16" thickTop="1">
      <c r="A50" s="278">
        <f t="shared" si="2"/>
        <v>35</v>
      </c>
      <c r="B50" s="34"/>
      <c r="C50" s="704"/>
      <c r="D50" s="515"/>
      <c r="E50" s="516"/>
      <c r="F50" s="279">
        <f t="shared" si="3"/>
        <v>35</v>
      </c>
    </row>
    <row r="51" spans="1:6">
      <c r="A51" s="278">
        <f t="shared" si="2"/>
        <v>36</v>
      </c>
      <c r="B51" s="358" t="s">
        <v>249</v>
      </c>
      <c r="C51" s="705">
        <v>12</v>
      </c>
      <c r="D51" s="517"/>
      <c r="E51" s="516"/>
      <c r="F51" s="279">
        <f t="shared" si="3"/>
        <v>36</v>
      </c>
    </row>
    <row r="52" spans="1:6">
      <c r="A52" s="278">
        <f t="shared" si="2"/>
        <v>37</v>
      </c>
      <c r="B52" s="34"/>
      <c r="C52" s="704"/>
      <c r="D52" s="515"/>
      <c r="E52" s="519"/>
      <c r="F52" s="279">
        <f t="shared" si="3"/>
        <v>37</v>
      </c>
    </row>
    <row r="53" spans="1:6" ht="16" thickBot="1">
      <c r="A53" s="278">
        <f t="shared" si="2"/>
        <v>38</v>
      </c>
      <c r="B53" s="392" t="str">
        <f>B28</f>
        <v>Total Annual Costs</v>
      </c>
      <c r="C53" s="711">
        <f>C49*C51</f>
        <v>787.69217778813868</v>
      </c>
      <c r="D53" s="479" t="s">
        <v>393</v>
      </c>
      <c r="E53" s="58" t="s">
        <v>556</v>
      </c>
      <c r="F53" s="279">
        <f t="shared" si="3"/>
        <v>38</v>
      </c>
    </row>
    <row r="54" spans="1:6" ht="16.5" thickTop="1" thickBot="1">
      <c r="A54" s="278">
        <f t="shared" si="2"/>
        <v>39</v>
      </c>
      <c r="B54" s="37"/>
      <c r="C54" s="707"/>
      <c r="D54" s="522"/>
      <c r="E54" s="523"/>
      <c r="F54" s="279">
        <f t="shared" si="3"/>
        <v>39</v>
      </c>
    </row>
    <row r="57" spans="1:6">
      <c r="A57" s="479" t="s">
        <v>393</v>
      </c>
      <c r="B57" s="64" t="s">
        <v>560</v>
      </c>
    </row>
  </sheetData>
  <mergeCells count="5">
    <mergeCell ref="B3:E3"/>
    <mergeCell ref="B4:E4"/>
    <mergeCell ref="B5:E5"/>
    <mergeCell ref="B6:E6"/>
    <mergeCell ref="B7:E7"/>
  </mergeCells>
  <printOptions horizontalCentered="1"/>
  <pageMargins left="0.5" right="0.5" top="0.5" bottom="0.5" header="0.35" footer="0.25"/>
  <pageSetup scale="62" orientation="portrait" r:id="rId1"/>
  <headerFooter scaleWithDoc="0" alignWithMargins="0">
    <oddHeader>&amp;C&amp;"Times New Roman,Bold"&amp;7AS FILED SUMMARY WITH COST ADJ INCL IN APPENDIX XII CYCLE 6 (ER24-175)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B89F-E330-4A18-8C8E-8789B1435192}">
  <dimension ref="A1:J159"/>
  <sheetViews>
    <sheetView zoomScale="80" zoomScaleNormal="80" workbookViewId="0"/>
  </sheetViews>
  <sheetFormatPr defaultColWidth="8.81640625" defaultRowHeight="15.5"/>
  <cols>
    <col min="1" max="1" width="5.1796875" style="77" customWidth="1"/>
    <col min="2" max="2" width="93.1796875" style="1" bestFit="1" customWidth="1"/>
    <col min="3" max="3" width="10.453125" style="1" customWidth="1"/>
    <col min="4" max="4" width="1.54296875" style="1" customWidth="1"/>
    <col min="5" max="5" width="16.81640625" style="1" customWidth="1"/>
    <col min="6" max="6" width="1.54296875" style="1" customWidth="1"/>
    <col min="7" max="7" width="43.453125" style="1" customWidth="1"/>
    <col min="8" max="8" width="5.1796875" style="80" customWidth="1"/>
    <col min="9" max="9" width="8.81640625" style="1"/>
    <col min="10" max="10" width="9.81640625" style="1" bestFit="1" customWidth="1"/>
    <col min="11" max="16384" width="8.81640625" style="1"/>
  </cols>
  <sheetData>
    <row r="1" spans="1:8">
      <c r="A1" s="280"/>
      <c r="B1" s="19"/>
      <c r="C1" s="19"/>
      <c r="D1" s="19"/>
      <c r="E1" s="40"/>
      <c r="F1" s="40"/>
      <c r="G1" s="40"/>
      <c r="H1" s="277"/>
    </row>
    <row r="2" spans="1:8">
      <c r="A2" s="280"/>
      <c r="B2" s="719" t="s">
        <v>12</v>
      </c>
      <c r="C2" s="719"/>
      <c r="D2" s="719"/>
      <c r="E2" s="719"/>
      <c r="F2" s="719"/>
      <c r="G2" s="719"/>
      <c r="H2" s="277"/>
    </row>
    <row r="3" spans="1:8">
      <c r="B3" s="719" t="s">
        <v>368</v>
      </c>
      <c r="C3" s="719"/>
      <c r="D3" s="719"/>
      <c r="E3" s="719"/>
      <c r="F3" s="719"/>
      <c r="G3" s="719"/>
      <c r="H3" s="280"/>
    </row>
    <row r="4" spans="1:8">
      <c r="B4" s="719" t="s">
        <v>371</v>
      </c>
      <c r="C4" s="719"/>
      <c r="D4" s="719"/>
      <c r="E4" s="719"/>
      <c r="F4" s="719"/>
      <c r="G4" s="719"/>
      <c r="H4" s="280"/>
    </row>
    <row r="5" spans="1:8">
      <c r="B5" s="720" t="s">
        <v>374</v>
      </c>
      <c r="C5" s="720"/>
      <c r="D5" s="720"/>
      <c r="E5" s="720"/>
      <c r="F5" s="720"/>
      <c r="G5" s="720"/>
      <c r="H5" s="280"/>
    </row>
    <row r="6" spans="1:8">
      <c r="B6" s="721" t="s">
        <v>1</v>
      </c>
      <c r="C6" s="721"/>
      <c r="D6" s="721"/>
      <c r="E6" s="721"/>
      <c r="F6" s="721"/>
      <c r="G6" s="721"/>
      <c r="H6" s="285"/>
    </row>
    <row r="7" spans="1:8">
      <c r="A7" s="281"/>
      <c r="B7" s="18"/>
      <c r="C7" s="18"/>
      <c r="D7" s="18"/>
      <c r="E7" s="18"/>
      <c r="F7" s="18"/>
      <c r="G7" s="40"/>
      <c r="H7" s="277"/>
    </row>
    <row r="8" spans="1:8">
      <c r="A8" s="282" t="s">
        <v>2</v>
      </c>
      <c r="B8" s="19"/>
      <c r="C8" s="19"/>
      <c r="D8" s="19"/>
      <c r="E8" s="18"/>
      <c r="F8" s="18"/>
      <c r="G8" s="19"/>
      <c r="H8" s="282" t="s">
        <v>2</v>
      </c>
    </row>
    <row r="9" spans="1:8">
      <c r="A9" s="282" t="s">
        <v>14</v>
      </c>
      <c r="B9" s="19"/>
      <c r="C9" s="19"/>
      <c r="D9" s="19"/>
      <c r="E9" s="274" t="s">
        <v>22</v>
      </c>
      <c r="F9" s="22"/>
      <c r="G9" s="274" t="s">
        <v>6</v>
      </c>
      <c r="H9" s="282" t="s">
        <v>14</v>
      </c>
    </row>
    <row r="10" spans="1:8">
      <c r="A10" s="282"/>
      <c r="B10" s="19"/>
      <c r="C10" s="19"/>
      <c r="D10" s="19"/>
      <c r="E10" s="18"/>
      <c r="F10" s="22"/>
      <c r="G10" s="18"/>
      <c r="H10" s="282"/>
    </row>
    <row r="11" spans="1:8">
      <c r="A11" s="282">
        <v>1</v>
      </c>
      <c r="B11" s="21" t="s">
        <v>110</v>
      </c>
      <c r="C11" s="21"/>
      <c r="D11" s="21"/>
      <c r="E11" s="40"/>
      <c r="F11" s="40"/>
      <c r="G11" s="18"/>
      <c r="H11" s="282">
        <f>A11</f>
        <v>1</v>
      </c>
    </row>
    <row r="12" spans="1:8">
      <c r="A12" s="282">
        <f>A11+1</f>
        <v>2</v>
      </c>
      <c r="B12" s="23" t="s">
        <v>286</v>
      </c>
      <c r="C12" s="294"/>
      <c r="D12" s="294"/>
      <c r="E12" s="295">
        <f>E53</f>
        <v>6.9249484892813778E-3</v>
      </c>
      <c r="F12" s="479"/>
      <c r="G12" s="17" t="s">
        <v>518</v>
      </c>
      <c r="H12" s="282">
        <f>H11+1</f>
        <v>2</v>
      </c>
    </row>
    <row r="13" spans="1:8">
      <c r="A13" s="282">
        <f t="shared" ref="A13:A35" si="0">A12+1</f>
        <v>3</v>
      </c>
      <c r="B13" s="19"/>
      <c r="C13" s="284"/>
      <c r="D13" s="284"/>
      <c r="E13" s="296"/>
      <c r="F13" s="22"/>
      <c r="G13" s="17"/>
      <c r="H13" s="282">
        <f t="shared" ref="H13:H35" si="1">H12+1</f>
        <v>3</v>
      </c>
    </row>
    <row r="14" spans="1:8">
      <c r="A14" s="282">
        <f t="shared" si="0"/>
        <v>4</v>
      </c>
      <c r="B14" s="23" t="s">
        <v>289</v>
      </c>
      <c r="C14" s="294"/>
      <c r="D14" s="294"/>
      <c r="E14" s="295">
        <f>E58</f>
        <v>7.3694659147577543E-3</v>
      </c>
      <c r="F14" s="270"/>
      <c r="G14" s="17" t="s">
        <v>519</v>
      </c>
      <c r="H14" s="282">
        <f t="shared" si="1"/>
        <v>4</v>
      </c>
    </row>
    <row r="15" spans="1:8">
      <c r="A15" s="282">
        <f t="shared" si="0"/>
        <v>5</v>
      </c>
      <c r="B15" s="40"/>
      <c r="C15" s="281"/>
      <c r="D15" s="281"/>
      <c r="E15" s="297"/>
      <c r="F15" s="271"/>
      <c r="G15" s="17"/>
      <c r="H15" s="282">
        <f t="shared" si="1"/>
        <v>5</v>
      </c>
    </row>
    <row r="16" spans="1:8">
      <c r="A16" s="282">
        <f t="shared" si="0"/>
        <v>6</v>
      </c>
      <c r="B16" s="40" t="s">
        <v>290</v>
      </c>
      <c r="C16" s="281"/>
      <c r="D16" s="281"/>
      <c r="E16" s="390">
        <f>E63</f>
        <v>9.1345027380930303E-3</v>
      </c>
      <c r="F16" s="271"/>
      <c r="G16" s="17" t="s">
        <v>485</v>
      </c>
      <c r="H16" s="282">
        <f t="shared" si="1"/>
        <v>6</v>
      </c>
    </row>
    <row r="17" spans="1:8">
      <c r="A17" s="282">
        <f t="shared" si="0"/>
        <v>7</v>
      </c>
      <c r="B17" s="40"/>
      <c r="C17" s="281"/>
      <c r="D17" s="281"/>
      <c r="E17" s="297"/>
      <c r="F17" s="271"/>
      <c r="G17" s="17"/>
      <c r="H17" s="282">
        <f t="shared" si="1"/>
        <v>7</v>
      </c>
    </row>
    <row r="18" spans="1:8">
      <c r="A18" s="282">
        <f t="shared" si="0"/>
        <v>8</v>
      </c>
      <c r="B18" s="23" t="s">
        <v>291</v>
      </c>
      <c r="C18" s="294"/>
      <c r="D18" s="294"/>
      <c r="E18" s="295">
        <f>E68</f>
        <v>3.3172845083023154E-4</v>
      </c>
      <c r="F18" s="270"/>
      <c r="G18" s="17" t="s">
        <v>520</v>
      </c>
      <c r="H18" s="282">
        <f t="shared" si="1"/>
        <v>8</v>
      </c>
    </row>
    <row r="19" spans="1:8">
      <c r="A19" s="282">
        <f t="shared" si="0"/>
        <v>9</v>
      </c>
      <c r="B19" s="19"/>
      <c r="C19" s="284"/>
      <c r="D19" s="284"/>
      <c r="E19" s="296"/>
      <c r="F19" s="22"/>
      <c r="G19" s="17"/>
      <c r="H19" s="282">
        <f t="shared" si="1"/>
        <v>9</v>
      </c>
    </row>
    <row r="20" spans="1:8">
      <c r="A20" s="282">
        <f t="shared" si="0"/>
        <v>10</v>
      </c>
      <c r="B20" s="23" t="s">
        <v>292</v>
      </c>
      <c r="C20" s="284"/>
      <c r="D20" s="284"/>
      <c r="E20" s="295">
        <f>E81</f>
        <v>1.745889770450283E-3</v>
      </c>
      <c r="F20" s="479"/>
      <c r="G20" s="17" t="s">
        <v>521</v>
      </c>
      <c r="H20" s="282">
        <f t="shared" si="1"/>
        <v>10</v>
      </c>
    </row>
    <row r="21" spans="1:8">
      <c r="A21" s="282">
        <f t="shared" si="0"/>
        <v>11</v>
      </c>
      <c r="B21" s="19"/>
      <c r="C21" s="284"/>
      <c r="D21" s="284"/>
      <c r="E21" s="296"/>
      <c r="F21" s="22"/>
      <c r="G21" s="17"/>
      <c r="H21" s="282">
        <f t="shared" si="1"/>
        <v>11</v>
      </c>
    </row>
    <row r="22" spans="1:8">
      <c r="A22" s="282">
        <f t="shared" si="0"/>
        <v>12</v>
      </c>
      <c r="B22" s="23" t="s">
        <v>329</v>
      </c>
      <c r="C22" s="294"/>
      <c r="D22" s="294"/>
      <c r="E22" s="295">
        <f>E98</f>
        <v>3.3815177955183978E-3</v>
      </c>
      <c r="F22" s="270"/>
      <c r="G22" s="17" t="s">
        <v>522</v>
      </c>
      <c r="H22" s="282">
        <f t="shared" si="1"/>
        <v>12</v>
      </c>
    </row>
    <row r="23" spans="1:8">
      <c r="A23" s="282">
        <f t="shared" si="0"/>
        <v>13</v>
      </c>
      <c r="B23" s="359"/>
      <c r="C23" s="286"/>
      <c r="D23" s="286"/>
      <c r="E23" s="298"/>
      <c r="F23" s="33"/>
      <c r="G23" s="17"/>
      <c r="H23" s="282">
        <f t="shared" si="1"/>
        <v>13</v>
      </c>
    </row>
    <row r="24" spans="1:8">
      <c r="A24" s="282">
        <f t="shared" si="0"/>
        <v>14</v>
      </c>
      <c r="B24" s="23" t="s">
        <v>293</v>
      </c>
      <c r="C24" s="294"/>
      <c r="D24" s="294"/>
      <c r="E24" s="299">
        <f>SUM(E12:E22)</f>
        <v>2.8888053158931074E-2</v>
      </c>
      <c r="F24" s="479"/>
      <c r="G24" s="17" t="s">
        <v>523</v>
      </c>
      <c r="H24" s="282">
        <f t="shared" si="1"/>
        <v>14</v>
      </c>
    </row>
    <row r="25" spans="1:8">
      <c r="A25" s="282">
        <f t="shared" si="0"/>
        <v>15</v>
      </c>
      <c r="B25" s="19"/>
      <c r="C25" s="284"/>
      <c r="D25" s="284"/>
      <c r="E25" s="300"/>
      <c r="F25" s="24"/>
      <c r="G25" s="17"/>
      <c r="H25" s="282">
        <f t="shared" si="1"/>
        <v>15</v>
      </c>
    </row>
    <row r="26" spans="1:8">
      <c r="A26" s="282">
        <f t="shared" si="0"/>
        <v>16</v>
      </c>
      <c r="B26" s="40" t="s">
        <v>303</v>
      </c>
      <c r="C26" s="301">
        <v>1.0277E-2</v>
      </c>
      <c r="D26" s="284"/>
      <c r="E26" s="302">
        <f>E24*C26</f>
        <v>2.9688252231433463E-4</v>
      </c>
      <c r="F26" s="266"/>
      <c r="G26" s="17" t="s">
        <v>524</v>
      </c>
      <c r="H26" s="282">
        <f t="shared" si="1"/>
        <v>16</v>
      </c>
    </row>
    <row r="27" spans="1:8">
      <c r="A27" s="282">
        <f t="shared" si="0"/>
        <v>17</v>
      </c>
      <c r="B27" s="19"/>
      <c r="C27" s="284"/>
      <c r="D27" s="284"/>
      <c r="E27" s="303"/>
      <c r="F27" s="32"/>
      <c r="G27" s="17"/>
      <c r="H27" s="282">
        <f t="shared" si="1"/>
        <v>17</v>
      </c>
    </row>
    <row r="28" spans="1:8" ht="16" thickBot="1">
      <c r="A28" s="282">
        <f t="shared" si="0"/>
        <v>18</v>
      </c>
      <c r="B28" s="19" t="s">
        <v>294</v>
      </c>
      <c r="C28" s="284"/>
      <c r="D28" s="284"/>
      <c r="E28" s="304">
        <f>E24+E26</f>
        <v>2.9184935681245409E-2</v>
      </c>
      <c r="F28" s="479"/>
      <c r="G28" s="17" t="s">
        <v>525</v>
      </c>
      <c r="H28" s="282">
        <f t="shared" si="1"/>
        <v>18</v>
      </c>
    </row>
    <row r="29" spans="1:8" ht="16" thickTop="1">
      <c r="A29" s="282">
        <f t="shared" si="0"/>
        <v>19</v>
      </c>
      <c r="B29" s="40"/>
      <c r="C29" s="281"/>
      <c r="D29" s="281"/>
      <c r="E29" s="284"/>
      <c r="F29" s="19"/>
      <c r="G29" s="19"/>
      <c r="H29" s="282">
        <f t="shared" si="1"/>
        <v>19</v>
      </c>
    </row>
    <row r="30" spans="1:8">
      <c r="A30" s="282">
        <f t="shared" si="0"/>
        <v>20</v>
      </c>
      <c r="B30" s="21" t="s">
        <v>306</v>
      </c>
      <c r="C30" s="305"/>
      <c r="D30" s="305"/>
      <c r="E30" s="281"/>
      <c r="F30" s="40"/>
      <c r="G30" s="19"/>
      <c r="H30" s="282">
        <f t="shared" si="1"/>
        <v>20</v>
      </c>
    </row>
    <row r="31" spans="1:8">
      <c r="A31" s="282">
        <f t="shared" si="0"/>
        <v>21</v>
      </c>
      <c r="B31" s="23" t="s">
        <v>295</v>
      </c>
      <c r="C31" s="294"/>
      <c r="D31" s="294"/>
      <c r="E31" s="153">
        <v>27000</v>
      </c>
      <c r="F31" s="22"/>
      <c r="G31" s="17" t="s">
        <v>111</v>
      </c>
      <c r="H31" s="282">
        <f t="shared" si="1"/>
        <v>21</v>
      </c>
    </row>
    <row r="32" spans="1:8">
      <c r="A32" s="282">
        <f t="shared" si="0"/>
        <v>22</v>
      </c>
      <c r="B32" s="23"/>
      <c r="C32" s="294"/>
      <c r="D32" s="294"/>
      <c r="E32" s="294"/>
      <c r="F32" s="23"/>
      <c r="G32" s="17"/>
      <c r="H32" s="282">
        <f t="shared" si="1"/>
        <v>22</v>
      </c>
    </row>
    <row r="33" spans="1:8">
      <c r="A33" s="282">
        <f t="shared" si="0"/>
        <v>23</v>
      </c>
      <c r="B33" s="23" t="s">
        <v>296</v>
      </c>
      <c r="C33" s="294"/>
      <c r="D33" s="294"/>
      <c r="E33" s="299">
        <f>+E28</f>
        <v>2.9184935681245409E-2</v>
      </c>
      <c r="F33" s="479"/>
      <c r="G33" s="17" t="s">
        <v>526</v>
      </c>
      <c r="H33" s="282">
        <f t="shared" si="1"/>
        <v>23</v>
      </c>
    </row>
    <row r="34" spans="1:8">
      <c r="A34" s="282">
        <f t="shared" si="0"/>
        <v>24</v>
      </c>
      <c r="B34" s="19"/>
      <c r="C34" s="284"/>
      <c r="D34" s="284"/>
      <c r="E34" s="306"/>
      <c r="F34" s="272"/>
      <c r="G34" s="17"/>
      <c r="H34" s="282">
        <f t="shared" si="1"/>
        <v>24</v>
      </c>
    </row>
    <row r="35" spans="1:8" ht="16" thickBot="1">
      <c r="A35" s="282">
        <f t="shared" si="0"/>
        <v>25</v>
      </c>
      <c r="B35" s="19" t="s">
        <v>307</v>
      </c>
      <c r="C35" s="294"/>
      <c r="D35" s="294"/>
      <c r="E35" s="307">
        <f>E31*E33</f>
        <v>787.99326339362608</v>
      </c>
      <c r="F35" s="479"/>
      <c r="G35" s="17" t="s">
        <v>527</v>
      </c>
      <c r="H35" s="282">
        <f t="shared" si="1"/>
        <v>25</v>
      </c>
    </row>
    <row r="36" spans="1:8" ht="16" thickTop="1">
      <c r="A36" s="282"/>
      <c r="B36" s="19"/>
      <c r="C36" s="294"/>
      <c r="D36" s="294"/>
      <c r="E36" s="199"/>
      <c r="F36" s="479"/>
      <c r="G36" s="17"/>
      <c r="H36" s="282"/>
    </row>
    <row r="37" spans="1:8">
      <c r="A37" s="282"/>
      <c r="B37" s="19"/>
      <c r="C37" s="294"/>
      <c r="D37" s="294"/>
      <c r="E37" s="199"/>
      <c r="F37" s="273"/>
      <c r="G37" s="17"/>
      <c r="H37" s="282"/>
    </row>
    <row r="38" spans="1:8">
      <c r="A38" s="479"/>
      <c r="B38" s="64"/>
      <c r="C38" s="19"/>
      <c r="D38" s="19"/>
      <c r="E38" s="359"/>
      <c r="F38" s="359"/>
      <c r="G38" s="40"/>
      <c r="H38" s="277"/>
    </row>
    <row r="39" spans="1:8">
      <c r="A39" s="281"/>
      <c r="B39" s="718" t="str">
        <f>B2</f>
        <v>SAN DIEGO GAS &amp; ELECTRIC COMPANY</v>
      </c>
      <c r="C39" s="718"/>
      <c r="D39" s="718"/>
      <c r="E39" s="718"/>
      <c r="F39" s="718"/>
      <c r="G39" s="718"/>
      <c r="H39" s="277"/>
    </row>
    <row r="40" spans="1:8">
      <c r="B40" s="718" t="str">
        <f>B3</f>
        <v>CITIZENS' SHARE OF THE SX-PQ UNDERGROUND LINE SEGMENT</v>
      </c>
      <c r="C40" s="718"/>
      <c r="D40" s="718"/>
      <c r="E40" s="718"/>
      <c r="F40" s="718"/>
      <c r="G40" s="718"/>
      <c r="H40" s="286"/>
    </row>
    <row r="41" spans="1:8">
      <c r="B41" s="719" t="str">
        <f>B4</f>
        <v xml:space="preserve">Section 2 - Non-Direct Expense Cost Component </v>
      </c>
      <c r="C41" s="719"/>
      <c r="D41" s="719"/>
      <c r="E41" s="719"/>
      <c r="F41" s="719"/>
      <c r="G41" s="719"/>
      <c r="H41" s="284"/>
    </row>
    <row r="42" spans="1:8">
      <c r="B42" s="720" t="str">
        <f>B5</f>
        <v>Base Period &amp; True-Up Period 12 - Months Ending December 31, 2017</v>
      </c>
      <c r="C42" s="720"/>
      <c r="D42" s="720"/>
      <c r="E42" s="720"/>
      <c r="F42" s="720"/>
      <c r="G42" s="720"/>
      <c r="H42" s="284"/>
    </row>
    <row r="43" spans="1:8">
      <c r="B43" s="721" t="str">
        <f>B6</f>
        <v>($1,000)</v>
      </c>
      <c r="C43" s="715"/>
      <c r="D43" s="715"/>
      <c r="E43" s="715"/>
      <c r="F43" s="715"/>
      <c r="G43" s="715"/>
      <c r="H43" s="64"/>
    </row>
    <row r="44" spans="1:8">
      <c r="A44" s="283"/>
      <c r="B44" s="19"/>
      <c r="C44" s="19"/>
      <c r="D44" s="19"/>
      <c r="E44" s="19"/>
      <c r="F44" s="19"/>
      <c r="G44" s="19"/>
      <c r="H44" s="277"/>
    </row>
    <row r="45" spans="1:8">
      <c r="A45" s="282" t="s">
        <v>2</v>
      </c>
      <c r="B45" s="19"/>
      <c r="C45" s="19"/>
      <c r="D45" s="19"/>
      <c r="E45" s="18"/>
      <c r="F45" s="18"/>
      <c r="G45" s="19"/>
      <c r="H45" s="282" t="s">
        <v>2</v>
      </c>
    </row>
    <row r="46" spans="1:8">
      <c r="A46" s="282" t="s">
        <v>14</v>
      </c>
      <c r="B46" s="19"/>
      <c r="C46" s="19"/>
      <c r="D46" s="19"/>
      <c r="E46" s="274" t="s">
        <v>22</v>
      </c>
      <c r="F46" s="17"/>
      <c r="G46" s="274" t="s">
        <v>6</v>
      </c>
      <c r="H46" s="282" t="s">
        <v>14</v>
      </c>
    </row>
    <row r="47" spans="1:8">
      <c r="A47" s="282"/>
      <c r="B47" s="19"/>
      <c r="C47" s="19"/>
      <c r="D47" s="19"/>
      <c r="E47" s="18"/>
      <c r="F47" s="18"/>
      <c r="G47" s="19"/>
      <c r="H47" s="282"/>
    </row>
    <row r="48" spans="1:8">
      <c r="A48" s="282">
        <v>1</v>
      </c>
      <c r="B48" s="25" t="s">
        <v>279</v>
      </c>
      <c r="C48" s="25"/>
      <c r="D48" s="25"/>
      <c r="E48" s="360">
        <f>'Pg11 Rev AV-4'!C16</f>
        <v>4228679.1555670938</v>
      </c>
      <c r="F48" s="525"/>
      <c r="G48" s="17" t="s">
        <v>628</v>
      </c>
      <c r="H48" s="282">
        <f>A48</f>
        <v>1</v>
      </c>
    </row>
    <row r="49" spans="1:10">
      <c r="A49" s="282">
        <f>A48+1</f>
        <v>2</v>
      </c>
      <c r="B49" s="19"/>
      <c r="C49" s="19"/>
      <c r="D49" s="19"/>
      <c r="E49" s="280"/>
      <c r="F49" s="18"/>
      <c r="G49" s="19"/>
      <c r="H49" s="282">
        <f>H48+1</f>
        <v>2</v>
      </c>
    </row>
    <row r="50" spans="1:10">
      <c r="A50" s="282">
        <f t="shared" ref="A50:A98" si="2">A49+1</f>
        <v>3</v>
      </c>
      <c r="B50" s="21" t="s">
        <v>330</v>
      </c>
      <c r="C50" s="21"/>
      <c r="D50" s="21"/>
      <c r="E50" s="308"/>
      <c r="F50" s="26"/>
      <c r="G50" s="19"/>
      <c r="H50" s="282">
        <f t="shared" ref="H50:H98" si="3">H49+1</f>
        <v>3</v>
      </c>
    </row>
    <row r="51" spans="1:10">
      <c r="A51" s="282">
        <f t="shared" si="2"/>
        <v>4</v>
      </c>
      <c r="B51" s="23" t="s">
        <v>287</v>
      </c>
      <c r="C51" s="23"/>
      <c r="D51" s="23"/>
      <c r="E51" s="399">
        <f>'Pg7 Rev Stmt AH'!E28</f>
        <v>29283.385329999997</v>
      </c>
      <c r="F51" s="525"/>
      <c r="G51" s="17" t="s">
        <v>619</v>
      </c>
      <c r="H51" s="282">
        <f t="shared" si="3"/>
        <v>4</v>
      </c>
      <c r="J51" s="361"/>
    </row>
    <row r="52" spans="1:10">
      <c r="A52" s="282">
        <f t="shared" si="2"/>
        <v>5</v>
      </c>
      <c r="B52" s="23"/>
      <c r="C52" s="23"/>
      <c r="D52" s="23"/>
      <c r="E52" s="166"/>
      <c r="F52" s="27"/>
      <c r="G52" s="17"/>
      <c r="H52" s="282">
        <f t="shared" si="3"/>
        <v>5</v>
      </c>
      <c r="J52" s="361"/>
    </row>
    <row r="53" spans="1:10">
      <c r="A53" s="282">
        <f t="shared" si="2"/>
        <v>6</v>
      </c>
      <c r="B53" s="23" t="s">
        <v>288</v>
      </c>
      <c r="C53" s="19"/>
      <c r="D53" s="19"/>
      <c r="E53" s="309">
        <f>E51/E48</f>
        <v>6.9249484892813778E-3</v>
      </c>
      <c r="F53" s="525"/>
      <c r="G53" s="17" t="s">
        <v>528</v>
      </c>
      <c r="H53" s="282">
        <f t="shared" si="3"/>
        <v>6</v>
      </c>
      <c r="J53" s="361"/>
    </row>
    <row r="54" spans="1:10">
      <c r="A54" s="282">
        <f t="shared" si="2"/>
        <v>7</v>
      </c>
      <c r="B54" s="23"/>
      <c r="C54" s="23"/>
      <c r="D54" s="23"/>
      <c r="E54" s="362"/>
      <c r="F54" s="363"/>
      <c r="G54" s="17"/>
      <c r="H54" s="282">
        <f t="shared" si="3"/>
        <v>7</v>
      </c>
    </row>
    <row r="55" spans="1:10">
      <c r="A55" s="282">
        <f t="shared" si="2"/>
        <v>8</v>
      </c>
      <c r="B55" s="21" t="s">
        <v>331</v>
      </c>
      <c r="C55" s="21"/>
      <c r="D55" s="21"/>
      <c r="E55" s="364"/>
      <c r="F55" s="365"/>
      <c r="G55" s="20"/>
      <c r="H55" s="282">
        <f t="shared" si="3"/>
        <v>8</v>
      </c>
    </row>
    <row r="56" spans="1:10">
      <c r="A56" s="282">
        <f t="shared" si="2"/>
        <v>9</v>
      </c>
      <c r="B56" s="23" t="s">
        <v>308</v>
      </c>
      <c r="C56" s="23"/>
      <c r="D56" s="23"/>
      <c r="E56" s="610">
        <f>'Pg7 Rev Stmt AH'!E50</f>
        <v>31163.1069013983</v>
      </c>
      <c r="F56" s="525" t="s">
        <v>393</v>
      </c>
      <c r="G56" s="17" t="s">
        <v>620</v>
      </c>
      <c r="H56" s="282">
        <f t="shared" si="3"/>
        <v>9</v>
      </c>
    </row>
    <row r="57" spans="1:10">
      <c r="A57" s="282">
        <f t="shared" si="2"/>
        <v>10</v>
      </c>
      <c r="B57" s="19"/>
      <c r="C57" s="19"/>
      <c r="D57" s="19"/>
      <c r="E57" s="364"/>
      <c r="F57" s="365"/>
      <c r="G57" s="17"/>
      <c r="H57" s="282">
        <f t="shared" si="3"/>
        <v>10</v>
      </c>
    </row>
    <row r="58" spans="1:10">
      <c r="A58" s="282">
        <f t="shared" si="2"/>
        <v>11</v>
      </c>
      <c r="B58" s="291" t="s">
        <v>112</v>
      </c>
      <c r="C58" s="20"/>
      <c r="D58" s="20"/>
      <c r="E58" s="309">
        <f>E56/E48</f>
        <v>7.3694659147577543E-3</v>
      </c>
      <c r="F58" s="39"/>
      <c r="G58" s="17" t="s">
        <v>529</v>
      </c>
      <c r="H58" s="282">
        <f t="shared" si="3"/>
        <v>11</v>
      </c>
    </row>
    <row r="59" spans="1:10">
      <c r="A59" s="282">
        <f t="shared" si="2"/>
        <v>12</v>
      </c>
      <c r="B59" s="20"/>
      <c r="C59" s="20"/>
      <c r="D59" s="20"/>
      <c r="E59" s="311"/>
      <c r="F59" s="28"/>
      <c r="G59" s="17"/>
      <c r="H59" s="282">
        <f t="shared" si="3"/>
        <v>12</v>
      </c>
    </row>
    <row r="60" spans="1:10">
      <c r="A60" s="282">
        <f t="shared" si="2"/>
        <v>13</v>
      </c>
      <c r="B60" s="21" t="s">
        <v>332</v>
      </c>
      <c r="C60" s="20"/>
      <c r="D60" s="20"/>
      <c r="E60" s="311"/>
      <c r="F60" s="28"/>
      <c r="G60" s="17"/>
      <c r="H60" s="282">
        <f t="shared" si="3"/>
        <v>13</v>
      </c>
    </row>
    <row r="61" spans="1:10">
      <c r="A61" s="282">
        <f t="shared" si="2"/>
        <v>14</v>
      </c>
      <c r="B61" s="291" t="s">
        <v>290</v>
      </c>
      <c r="C61" s="20"/>
      <c r="D61" s="20"/>
      <c r="E61" s="310">
        <v>38626.881325044538</v>
      </c>
      <c r="F61" s="28"/>
      <c r="G61" s="17" t="s">
        <v>530</v>
      </c>
      <c r="H61" s="282">
        <f t="shared" si="3"/>
        <v>14</v>
      </c>
    </row>
    <row r="62" spans="1:10">
      <c r="A62" s="282">
        <f t="shared" si="2"/>
        <v>15</v>
      </c>
      <c r="B62" s="20"/>
      <c r="C62" s="20"/>
      <c r="D62" s="20"/>
      <c r="E62" s="364"/>
      <c r="F62" s="28"/>
      <c r="G62" s="17"/>
      <c r="H62" s="282">
        <f t="shared" si="3"/>
        <v>15</v>
      </c>
    </row>
    <row r="63" spans="1:10">
      <c r="A63" s="282">
        <f t="shared" si="2"/>
        <v>16</v>
      </c>
      <c r="B63" s="291" t="s">
        <v>336</v>
      </c>
      <c r="C63" s="20"/>
      <c r="D63" s="20"/>
      <c r="E63" s="309">
        <f>E61/E48</f>
        <v>9.1345027380930303E-3</v>
      </c>
      <c r="F63" s="28"/>
      <c r="G63" s="17" t="s">
        <v>531</v>
      </c>
      <c r="H63" s="282">
        <f t="shared" si="3"/>
        <v>16</v>
      </c>
    </row>
    <row r="64" spans="1:10">
      <c r="A64" s="282">
        <f t="shared" si="2"/>
        <v>17</v>
      </c>
      <c r="B64" s="20"/>
      <c r="C64" s="20"/>
      <c r="D64" s="20"/>
      <c r="E64" s="311"/>
      <c r="F64" s="28"/>
      <c r="G64" s="17"/>
      <c r="H64" s="282">
        <f t="shared" si="3"/>
        <v>17</v>
      </c>
    </row>
    <row r="65" spans="1:8">
      <c r="A65" s="282">
        <f t="shared" si="2"/>
        <v>18</v>
      </c>
      <c r="B65" s="21" t="s">
        <v>333</v>
      </c>
      <c r="C65" s="21"/>
      <c r="D65" s="21"/>
      <c r="E65" s="311"/>
      <c r="F65" s="28"/>
      <c r="G65" s="17"/>
      <c r="H65" s="282">
        <f t="shared" si="3"/>
        <v>18</v>
      </c>
    </row>
    <row r="66" spans="1:8">
      <c r="A66" s="282">
        <f t="shared" si="2"/>
        <v>19</v>
      </c>
      <c r="B66" s="23" t="s">
        <v>291</v>
      </c>
      <c r="C66" s="23"/>
      <c r="D66" s="23"/>
      <c r="E66" s="310">
        <v>1402.7731853343637</v>
      </c>
      <c r="F66" s="18"/>
      <c r="G66" s="17" t="s">
        <v>532</v>
      </c>
      <c r="H66" s="282">
        <f t="shared" si="3"/>
        <v>19</v>
      </c>
    </row>
    <row r="67" spans="1:8">
      <c r="A67" s="282">
        <f t="shared" si="2"/>
        <v>20</v>
      </c>
      <c r="B67" s="20"/>
      <c r="C67" s="20"/>
      <c r="D67" s="20"/>
      <c r="E67" s="311"/>
      <c r="F67" s="28"/>
      <c r="G67" s="17"/>
      <c r="H67" s="282">
        <f t="shared" si="3"/>
        <v>20</v>
      </c>
    </row>
    <row r="68" spans="1:8">
      <c r="A68" s="282">
        <f t="shared" si="2"/>
        <v>21</v>
      </c>
      <c r="B68" s="291" t="s">
        <v>113</v>
      </c>
      <c r="C68" s="20"/>
      <c r="D68" s="20"/>
      <c r="E68" s="309">
        <f>E66/E48</f>
        <v>3.3172845083023154E-4</v>
      </c>
      <c r="F68" s="39"/>
      <c r="G68" s="17" t="s">
        <v>533</v>
      </c>
      <c r="H68" s="282">
        <f t="shared" si="3"/>
        <v>21</v>
      </c>
    </row>
    <row r="69" spans="1:8">
      <c r="A69" s="282">
        <f t="shared" si="2"/>
        <v>22</v>
      </c>
      <c r="B69" s="20"/>
      <c r="C69" s="20"/>
      <c r="D69" s="20"/>
      <c r="E69" s="311"/>
      <c r="F69" s="28"/>
      <c r="G69" s="17"/>
      <c r="H69" s="282">
        <f t="shared" si="3"/>
        <v>22</v>
      </c>
    </row>
    <row r="70" spans="1:8">
      <c r="A70" s="282">
        <f t="shared" si="2"/>
        <v>23</v>
      </c>
      <c r="B70" s="21" t="s">
        <v>334</v>
      </c>
      <c r="C70" s="21"/>
      <c r="D70" s="21"/>
      <c r="E70" s="312"/>
      <c r="F70" s="29"/>
      <c r="G70" s="17"/>
      <c r="H70" s="282">
        <f t="shared" si="3"/>
        <v>23</v>
      </c>
    </row>
    <row r="71" spans="1:8">
      <c r="A71" s="282">
        <f t="shared" si="2"/>
        <v>24</v>
      </c>
      <c r="B71" s="292" t="s">
        <v>114</v>
      </c>
      <c r="C71" s="19"/>
      <c r="D71" s="19"/>
      <c r="E71" s="312"/>
      <c r="F71" s="29"/>
      <c r="G71" s="17"/>
      <c r="H71" s="282">
        <f t="shared" si="3"/>
        <v>24</v>
      </c>
    </row>
    <row r="72" spans="1:8">
      <c r="A72" s="282">
        <f t="shared" si="2"/>
        <v>25</v>
      </c>
      <c r="B72" s="23" t="s">
        <v>246</v>
      </c>
      <c r="C72" s="23"/>
      <c r="D72" s="23"/>
      <c r="E72" s="313">
        <v>45645.788319952517</v>
      </c>
      <c r="F72" s="525"/>
      <c r="G72" s="17" t="s">
        <v>623</v>
      </c>
      <c r="H72" s="282">
        <f t="shared" si="3"/>
        <v>25</v>
      </c>
    </row>
    <row r="73" spans="1:8">
      <c r="A73" s="282">
        <f t="shared" si="2"/>
        <v>26</v>
      </c>
      <c r="B73" s="23" t="s">
        <v>247</v>
      </c>
      <c r="C73" s="23"/>
      <c r="D73" s="23"/>
      <c r="E73" s="314">
        <v>16992.487920155971</v>
      </c>
      <c r="F73" s="525"/>
      <c r="G73" s="17" t="s">
        <v>624</v>
      </c>
      <c r="H73" s="282">
        <f t="shared" si="3"/>
        <v>26</v>
      </c>
    </row>
    <row r="74" spans="1:8">
      <c r="A74" s="282">
        <f t="shared" si="2"/>
        <v>27</v>
      </c>
      <c r="B74" s="23" t="s">
        <v>248</v>
      </c>
      <c r="C74" s="23"/>
      <c r="D74" s="23"/>
      <c r="E74" s="612">
        <f>'Pg8 Rev Stmt AL'!E29</f>
        <v>7555.8115289247871</v>
      </c>
      <c r="F74" s="525" t="s">
        <v>393</v>
      </c>
      <c r="G74" s="17" t="s">
        <v>622</v>
      </c>
      <c r="H74" s="282">
        <f t="shared" si="3"/>
        <v>27</v>
      </c>
    </row>
    <row r="75" spans="1:8">
      <c r="A75" s="282">
        <f t="shared" si="2"/>
        <v>28</v>
      </c>
      <c r="B75" s="23" t="s">
        <v>115</v>
      </c>
      <c r="C75" s="19"/>
      <c r="D75" s="19"/>
      <c r="E75" s="613">
        <f>SUM(E72:E74)</f>
        <v>70194.087769033271</v>
      </c>
      <c r="F75" s="525" t="s">
        <v>393</v>
      </c>
      <c r="G75" s="17" t="s">
        <v>534</v>
      </c>
      <c r="H75" s="282">
        <f t="shared" si="3"/>
        <v>28</v>
      </c>
    </row>
    <row r="76" spans="1:8">
      <c r="A76" s="282">
        <f t="shared" si="2"/>
        <v>29</v>
      </c>
      <c r="B76" s="19"/>
      <c r="C76" s="19"/>
      <c r="D76" s="19"/>
      <c r="E76" s="315"/>
      <c r="F76" s="30"/>
      <c r="G76" s="17"/>
      <c r="H76" s="282">
        <f t="shared" si="3"/>
        <v>29</v>
      </c>
    </row>
    <row r="77" spans="1:8">
      <c r="A77" s="282">
        <f t="shared" si="2"/>
        <v>30</v>
      </c>
      <c r="B77" s="23" t="s">
        <v>301</v>
      </c>
      <c r="C77" s="23"/>
      <c r="D77" s="23"/>
      <c r="E77" s="316">
        <f>'Pg10 As Filed Stmt AV FERC Adj'!G112</f>
        <v>0.10517705856529301</v>
      </c>
      <c r="F77" s="18"/>
      <c r="G77" s="17" t="s">
        <v>626</v>
      </c>
      <c r="H77" s="282">
        <f t="shared" si="3"/>
        <v>30</v>
      </c>
    </row>
    <row r="78" spans="1:8">
      <c r="A78" s="282">
        <f t="shared" si="2"/>
        <v>31</v>
      </c>
      <c r="B78" s="19"/>
      <c r="C78" s="19"/>
      <c r="D78" s="19"/>
      <c r="E78" s="315"/>
      <c r="F78" s="30"/>
      <c r="G78" s="17"/>
      <c r="H78" s="282">
        <f t="shared" si="3"/>
        <v>31</v>
      </c>
    </row>
    <row r="79" spans="1:8">
      <c r="A79" s="282">
        <f t="shared" si="2"/>
        <v>32</v>
      </c>
      <c r="B79" s="23" t="s">
        <v>116</v>
      </c>
      <c r="C79" s="19"/>
      <c r="D79" s="19"/>
      <c r="E79" s="614">
        <f>E75*E77</f>
        <v>7382.8076802209298</v>
      </c>
      <c r="F79" s="525" t="s">
        <v>393</v>
      </c>
      <c r="G79" s="17" t="s">
        <v>535</v>
      </c>
      <c r="H79" s="282">
        <f t="shared" si="3"/>
        <v>32</v>
      </c>
    </row>
    <row r="80" spans="1:8">
      <c r="A80" s="282">
        <f t="shared" si="2"/>
        <v>33</v>
      </c>
      <c r="B80" s="19"/>
      <c r="C80" s="19"/>
      <c r="D80" s="19"/>
      <c r="E80" s="315"/>
      <c r="F80" s="30"/>
      <c r="G80" s="17"/>
      <c r="H80" s="282">
        <f t="shared" si="3"/>
        <v>33</v>
      </c>
    </row>
    <row r="81" spans="1:9">
      <c r="A81" s="282">
        <f t="shared" si="2"/>
        <v>34</v>
      </c>
      <c r="B81" s="23" t="s">
        <v>117</v>
      </c>
      <c r="C81" s="19"/>
      <c r="D81" s="19"/>
      <c r="E81" s="309">
        <f>E79/E48</f>
        <v>1.745889770450283E-3</v>
      </c>
      <c r="F81" s="525"/>
      <c r="G81" s="17" t="s">
        <v>536</v>
      </c>
      <c r="H81" s="282">
        <f t="shared" si="3"/>
        <v>34</v>
      </c>
    </row>
    <row r="82" spans="1:9">
      <c r="A82" s="282">
        <f t="shared" si="2"/>
        <v>35</v>
      </c>
      <c r="B82" s="23"/>
      <c r="C82" s="19"/>
      <c r="D82" s="19"/>
      <c r="E82" s="290"/>
      <c r="F82" s="39"/>
      <c r="G82" s="17"/>
      <c r="H82" s="282">
        <f t="shared" si="3"/>
        <v>35</v>
      </c>
    </row>
    <row r="83" spans="1:9">
      <c r="A83" s="282">
        <f t="shared" si="2"/>
        <v>36</v>
      </c>
      <c r="B83" s="21" t="s">
        <v>335</v>
      </c>
      <c r="C83" s="378"/>
      <c r="D83" s="378"/>
      <c r="E83" s="376"/>
      <c r="F83" s="376"/>
      <c r="G83" s="376"/>
      <c r="H83" s="282">
        <f t="shared" si="3"/>
        <v>36</v>
      </c>
    </row>
    <row r="84" spans="1:9">
      <c r="A84" s="282">
        <f t="shared" si="2"/>
        <v>37</v>
      </c>
      <c r="B84" s="23" t="s">
        <v>298</v>
      </c>
      <c r="C84" s="378"/>
      <c r="D84" s="378"/>
      <c r="E84" s="240">
        <f>'Pg11 Rev AV-4'!C14</f>
        <v>21680.110825540603</v>
      </c>
      <c r="F84" s="525"/>
      <c r="G84" s="17" t="s">
        <v>629</v>
      </c>
      <c r="H84" s="282">
        <f t="shared" si="3"/>
        <v>37</v>
      </c>
    </row>
    <row r="85" spans="1:9">
      <c r="A85" s="282">
        <f t="shared" si="2"/>
        <v>38</v>
      </c>
      <c r="B85" s="21"/>
      <c r="C85" s="378"/>
      <c r="D85" s="378"/>
      <c r="E85" s="376"/>
      <c r="F85" s="376"/>
      <c r="G85" s="376"/>
      <c r="H85" s="282">
        <f t="shared" si="3"/>
        <v>38</v>
      </c>
    </row>
    <row r="86" spans="1:9">
      <c r="A86" s="282">
        <f t="shared" si="2"/>
        <v>39</v>
      </c>
      <c r="B86" s="23" t="s">
        <v>297</v>
      </c>
      <c r="C86" s="378"/>
      <c r="D86" s="378"/>
      <c r="E86" s="401">
        <f>'Pg11 Rev AV-4'!C15</f>
        <v>38956.222809821513</v>
      </c>
      <c r="F86" s="525"/>
      <c r="G86" s="17" t="s">
        <v>630</v>
      </c>
      <c r="H86" s="282">
        <f t="shared" si="3"/>
        <v>39</v>
      </c>
    </row>
    <row r="87" spans="1:9" ht="18">
      <c r="A87" s="282">
        <f t="shared" si="2"/>
        <v>40</v>
      </c>
      <c r="B87" s="378"/>
      <c r="C87" s="380"/>
      <c r="D87" s="380"/>
      <c r="E87" s="644"/>
      <c r="F87" s="383"/>
      <c r="G87" s="378"/>
      <c r="H87" s="282">
        <f t="shared" si="3"/>
        <v>40</v>
      </c>
    </row>
    <row r="88" spans="1:9">
      <c r="A88" s="282">
        <f t="shared" si="2"/>
        <v>41</v>
      </c>
      <c r="B88" s="23" t="s">
        <v>299</v>
      </c>
      <c r="C88" s="380"/>
      <c r="D88" s="380"/>
      <c r="E88" s="402">
        <f>E84+E86</f>
        <v>60636.333635362113</v>
      </c>
      <c r="F88" s="525"/>
      <c r="G88" s="17" t="s">
        <v>537</v>
      </c>
      <c r="H88" s="282">
        <f t="shared" si="3"/>
        <v>41</v>
      </c>
    </row>
    <row r="89" spans="1:9">
      <c r="A89" s="282">
        <f t="shared" si="2"/>
        <v>42</v>
      </c>
      <c r="B89" s="377"/>
      <c r="C89" s="380"/>
      <c r="D89" s="380"/>
      <c r="E89" s="384"/>
      <c r="F89" s="381"/>
      <c r="G89" s="375"/>
      <c r="H89" s="282">
        <f t="shared" si="3"/>
        <v>42</v>
      </c>
    </row>
    <row r="90" spans="1:9">
      <c r="A90" s="282">
        <f t="shared" si="2"/>
        <v>43</v>
      </c>
      <c r="B90" s="23" t="s">
        <v>301</v>
      </c>
      <c r="C90" s="380"/>
      <c r="D90" s="380"/>
      <c r="E90" s="400">
        <f>E77</f>
        <v>0.10517705856529301</v>
      </c>
      <c r="F90" s="381"/>
      <c r="G90" s="17" t="s">
        <v>538</v>
      </c>
      <c r="H90" s="282">
        <f t="shared" si="3"/>
        <v>43</v>
      </c>
    </row>
    <row r="91" spans="1:9">
      <c r="A91" s="282">
        <f t="shared" si="2"/>
        <v>44</v>
      </c>
      <c r="B91" s="378"/>
      <c r="C91" s="380"/>
      <c r="D91" s="380"/>
      <c r="E91" s="385"/>
      <c r="F91" s="386"/>
      <c r="G91" s="378"/>
      <c r="H91" s="282">
        <f t="shared" si="3"/>
        <v>44</v>
      </c>
    </row>
    <row r="92" spans="1:9">
      <c r="A92" s="282">
        <f t="shared" si="2"/>
        <v>45</v>
      </c>
      <c r="B92" s="23" t="s">
        <v>309</v>
      </c>
      <c r="C92" s="380"/>
      <c r="D92" s="380"/>
      <c r="E92" s="403">
        <f>E88*E90</f>
        <v>6377.5512139511275</v>
      </c>
      <c r="F92" s="525"/>
      <c r="G92" s="17" t="s">
        <v>539</v>
      </c>
      <c r="H92" s="282">
        <f t="shared" si="3"/>
        <v>45</v>
      </c>
    </row>
    <row r="93" spans="1:9">
      <c r="A93" s="282">
        <f t="shared" si="2"/>
        <v>46</v>
      </c>
      <c r="B93" s="377"/>
      <c r="C93" s="380"/>
      <c r="D93" s="380"/>
      <c r="E93" s="387"/>
      <c r="F93" s="388"/>
      <c r="G93" s="375"/>
      <c r="H93" s="282">
        <f t="shared" si="3"/>
        <v>46</v>
      </c>
    </row>
    <row r="94" spans="1:9">
      <c r="A94" s="282">
        <f t="shared" si="2"/>
        <v>47</v>
      </c>
      <c r="B94" s="23" t="s">
        <v>300</v>
      </c>
      <c r="C94" s="380"/>
      <c r="D94" s="380"/>
      <c r="E94" s="423">
        <v>7921.8026021367095</v>
      </c>
      <c r="F94" s="525"/>
      <c r="G94" s="17" t="s">
        <v>592</v>
      </c>
      <c r="H94" s="282">
        <f t="shared" si="3"/>
        <v>47</v>
      </c>
      <c r="I94" s="380"/>
    </row>
    <row r="95" spans="1:9">
      <c r="A95" s="282">
        <f t="shared" si="2"/>
        <v>48</v>
      </c>
      <c r="B95" s="23"/>
      <c r="C95" s="380"/>
      <c r="D95" s="380"/>
      <c r="E95" s="344"/>
      <c r="F95" s="388"/>
      <c r="G95" s="17"/>
      <c r="H95" s="282">
        <f t="shared" si="3"/>
        <v>48</v>
      </c>
    </row>
    <row r="96" spans="1:9">
      <c r="A96" s="282">
        <f t="shared" si="2"/>
        <v>49</v>
      </c>
      <c r="B96" s="23" t="s">
        <v>360</v>
      </c>
      <c r="C96" s="380"/>
      <c r="D96" s="380"/>
      <c r="E96" s="344">
        <f>E92+E94</f>
        <v>14299.353816087838</v>
      </c>
      <c r="F96" s="525"/>
      <c r="G96" s="17" t="s">
        <v>540</v>
      </c>
      <c r="H96" s="282">
        <f t="shared" si="3"/>
        <v>49</v>
      </c>
    </row>
    <row r="97" spans="1:8">
      <c r="A97" s="282">
        <f t="shared" si="2"/>
        <v>50</v>
      </c>
      <c r="B97" s="378"/>
      <c r="C97" s="380"/>
      <c r="D97" s="380"/>
      <c r="E97" s="393"/>
      <c r="F97" s="378"/>
      <c r="G97" s="378"/>
      <c r="H97" s="282">
        <f t="shared" si="3"/>
        <v>50</v>
      </c>
    </row>
    <row r="98" spans="1:8" ht="16" thickBot="1">
      <c r="A98" s="282">
        <f t="shared" si="2"/>
        <v>51</v>
      </c>
      <c r="B98" s="23" t="s">
        <v>369</v>
      </c>
      <c r="C98" s="380"/>
      <c r="D98" s="380"/>
      <c r="E98" s="404">
        <f>E96/E48</f>
        <v>3.3815177955183978E-3</v>
      </c>
      <c r="F98" s="389"/>
      <c r="G98" s="17" t="s">
        <v>541</v>
      </c>
      <c r="H98" s="282">
        <f t="shared" si="3"/>
        <v>51</v>
      </c>
    </row>
    <row r="99" spans="1:8" ht="16" thickTop="1">
      <c r="A99" s="284"/>
    </row>
    <row r="100" spans="1:8">
      <c r="A100" s="284"/>
    </row>
    <row r="101" spans="1:8">
      <c r="A101" s="479" t="s">
        <v>393</v>
      </c>
      <c r="B101" s="5" t="str">
        <f>'Pg2 App XII C1 Comparison'!B57</f>
        <v>Items in BOLD have changed to correct the over-allocation of "Duplicate Charges (Company Energy Use)" Credit in FERC Account no. 929.</v>
      </c>
    </row>
    <row r="102" spans="1:8">
      <c r="A102" s="284"/>
    </row>
    <row r="103" spans="1:8">
      <c r="A103" s="284"/>
    </row>
    <row r="104" spans="1:8">
      <c r="A104" s="284"/>
    </row>
    <row r="105" spans="1:8">
      <c r="A105" s="284"/>
    </row>
    <row r="106" spans="1:8">
      <c r="A106" s="284"/>
    </row>
    <row r="107" spans="1:8">
      <c r="A107" s="284"/>
    </row>
    <row r="108" spans="1:8">
      <c r="A108" s="284"/>
    </row>
    <row r="109" spans="1:8">
      <c r="A109" s="284"/>
    </row>
    <row r="110" spans="1:8">
      <c r="A110" s="284"/>
    </row>
    <row r="111" spans="1:8">
      <c r="A111" s="284"/>
    </row>
    <row r="112" spans="1:8">
      <c r="A112" s="284"/>
    </row>
    <row r="113" spans="1:1">
      <c r="A113" s="284"/>
    </row>
    <row r="114" spans="1:1">
      <c r="A114" s="284"/>
    </row>
    <row r="115" spans="1:1">
      <c r="A115" s="284"/>
    </row>
    <row r="116" spans="1:1">
      <c r="A116" s="284"/>
    </row>
    <row r="117" spans="1:1">
      <c r="A117" s="284"/>
    </row>
    <row r="118" spans="1:1">
      <c r="A118" s="284"/>
    </row>
    <row r="119" spans="1:1">
      <c r="A119" s="284"/>
    </row>
    <row r="120" spans="1:1">
      <c r="A120" s="284"/>
    </row>
    <row r="121" spans="1:1">
      <c r="A121" s="284"/>
    </row>
    <row r="122" spans="1:1">
      <c r="A122" s="284"/>
    </row>
    <row r="123" spans="1:1">
      <c r="A123" s="284"/>
    </row>
    <row r="124" spans="1:1">
      <c r="A124" s="284"/>
    </row>
    <row r="125" spans="1:1">
      <c r="A125" s="284"/>
    </row>
    <row r="126" spans="1:1">
      <c r="A126" s="284"/>
    </row>
    <row r="127" spans="1:1">
      <c r="A127" s="284"/>
    </row>
    <row r="128" spans="1:1">
      <c r="A128" s="284"/>
    </row>
    <row r="129" spans="1:1">
      <c r="A129" s="284"/>
    </row>
    <row r="130" spans="1:1">
      <c r="A130" s="284"/>
    </row>
    <row r="131" spans="1:1">
      <c r="A131" s="284"/>
    </row>
    <row r="132" spans="1:1">
      <c r="A132" s="284"/>
    </row>
    <row r="133" spans="1:1">
      <c r="A133" s="284"/>
    </row>
    <row r="134" spans="1:1">
      <c r="A134" s="284"/>
    </row>
    <row r="135" spans="1:1">
      <c r="A135" s="284"/>
    </row>
    <row r="136" spans="1:1">
      <c r="A136" s="284"/>
    </row>
    <row r="137" spans="1:1">
      <c r="A137" s="284"/>
    </row>
    <row r="138" spans="1:1">
      <c r="A138" s="284"/>
    </row>
    <row r="139" spans="1:1">
      <c r="A139" s="284"/>
    </row>
    <row r="140" spans="1:1">
      <c r="A140" s="284"/>
    </row>
    <row r="141" spans="1:1">
      <c r="A141" s="284"/>
    </row>
    <row r="142" spans="1:1">
      <c r="A142" s="284"/>
    </row>
    <row r="143" spans="1:1">
      <c r="A143" s="284"/>
    </row>
    <row r="144" spans="1:1">
      <c r="A144" s="284"/>
    </row>
    <row r="145" spans="1:6">
      <c r="A145" s="284"/>
    </row>
    <row r="146" spans="1:6">
      <c r="A146" s="284"/>
    </row>
    <row r="147" spans="1:6">
      <c r="A147" s="284"/>
    </row>
    <row r="148" spans="1:6">
      <c r="A148" s="284"/>
    </row>
    <row r="149" spans="1:6">
      <c r="A149" s="284"/>
    </row>
    <row r="150" spans="1:6">
      <c r="A150" s="284"/>
    </row>
    <row r="151" spans="1:6">
      <c r="A151" s="284"/>
    </row>
    <row r="152" spans="1:6">
      <c r="A152" s="284"/>
    </row>
    <row r="153" spans="1:6">
      <c r="A153" s="284"/>
      <c r="B153" s="40"/>
      <c r="C153" s="40"/>
      <c r="D153" s="40"/>
      <c r="E153" s="40"/>
      <c r="F153" s="40"/>
    </row>
    <row r="154" spans="1:6">
      <c r="A154" s="284"/>
      <c r="B154" s="40"/>
      <c r="C154" s="40"/>
      <c r="D154" s="40"/>
      <c r="E154" s="40"/>
      <c r="F154" s="40"/>
    </row>
    <row r="159" spans="1:6">
      <c r="A159" s="281"/>
      <c r="B159" s="40"/>
      <c r="C159" s="40"/>
      <c r="D159" s="40"/>
      <c r="E159" s="31"/>
      <c r="F159" s="31"/>
    </row>
  </sheetData>
  <mergeCells count="10">
    <mergeCell ref="B40:G40"/>
    <mergeCell ref="B41:G41"/>
    <mergeCell ref="B42:G42"/>
    <mergeCell ref="B43:G43"/>
    <mergeCell ref="B2:G2"/>
    <mergeCell ref="B3:G3"/>
    <mergeCell ref="B4:G4"/>
    <mergeCell ref="B5:G5"/>
    <mergeCell ref="B6:G6"/>
    <mergeCell ref="B39:G39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Roman,Bold"&amp;8REVISED</oddHeader>
    <oddFooter>&amp;L&amp;F&amp;CPage 5.&amp;P&amp;R&amp;A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9426-943A-41C9-BE7E-7F1339F35F44}">
  <dimension ref="A1:J162"/>
  <sheetViews>
    <sheetView zoomScale="80" zoomScaleNormal="80" workbookViewId="0"/>
  </sheetViews>
  <sheetFormatPr defaultColWidth="8.81640625" defaultRowHeight="15.5"/>
  <cols>
    <col min="1" max="1" width="5.1796875" style="77" customWidth="1"/>
    <col min="2" max="2" width="93.1796875" style="1" bestFit="1" customWidth="1"/>
    <col min="3" max="3" width="10.453125" style="1" customWidth="1"/>
    <col min="4" max="4" width="1.54296875" style="1" customWidth="1"/>
    <col min="5" max="5" width="16.81640625" style="1" customWidth="1"/>
    <col min="6" max="6" width="1.54296875" style="1" customWidth="1"/>
    <col min="7" max="7" width="43.453125" style="1" customWidth="1"/>
    <col min="8" max="8" width="5.1796875" style="80" customWidth="1"/>
    <col min="9" max="9" width="8.81640625" style="1"/>
    <col min="10" max="10" width="9.81640625" style="1" bestFit="1" customWidth="1"/>
    <col min="11" max="16384" width="8.81640625" style="1"/>
  </cols>
  <sheetData>
    <row r="1" spans="1:8">
      <c r="A1" s="630" t="s">
        <v>649</v>
      </c>
    </row>
    <row r="2" spans="1:8">
      <c r="A2" s="280"/>
      <c r="B2" s="19"/>
      <c r="C2" s="19"/>
      <c r="D2" s="19"/>
      <c r="E2" s="40"/>
      <c r="F2" s="40"/>
      <c r="G2" s="40"/>
      <c r="H2" s="277"/>
    </row>
    <row r="3" spans="1:8">
      <c r="A3" s="280"/>
      <c r="B3" s="719" t="s">
        <v>12</v>
      </c>
      <c r="C3" s="719"/>
      <c r="D3" s="719"/>
      <c r="E3" s="719"/>
      <c r="F3" s="719"/>
      <c r="G3" s="719"/>
      <c r="H3" s="277"/>
    </row>
    <row r="4" spans="1:8">
      <c r="B4" s="719" t="s">
        <v>368</v>
      </c>
      <c r="C4" s="719"/>
      <c r="D4" s="719"/>
      <c r="E4" s="719"/>
      <c r="F4" s="719"/>
      <c r="G4" s="719"/>
      <c r="H4" s="280"/>
    </row>
    <row r="5" spans="1:8">
      <c r="B5" s="719" t="s">
        <v>371</v>
      </c>
      <c r="C5" s="719"/>
      <c r="D5" s="719"/>
      <c r="E5" s="719"/>
      <c r="F5" s="719"/>
      <c r="G5" s="719"/>
      <c r="H5" s="280"/>
    </row>
    <row r="6" spans="1:8">
      <c r="B6" s="720" t="s">
        <v>374</v>
      </c>
      <c r="C6" s="720"/>
      <c r="D6" s="720"/>
      <c r="E6" s="720"/>
      <c r="F6" s="720"/>
      <c r="G6" s="720"/>
      <c r="H6" s="280"/>
    </row>
    <row r="7" spans="1:8">
      <c r="B7" s="721" t="s">
        <v>1</v>
      </c>
      <c r="C7" s="721"/>
      <c r="D7" s="721"/>
      <c r="E7" s="721"/>
      <c r="F7" s="721"/>
      <c r="G7" s="721"/>
      <c r="H7" s="285"/>
    </row>
    <row r="8" spans="1:8">
      <c r="A8" s="281"/>
      <c r="B8" s="18"/>
      <c r="C8" s="18"/>
      <c r="D8" s="18"/>
      <c r="E8" s="18"/>
      <c r="F8" s="18"/>
      <c r="G8" s="40"/>
      <c r="H8" s="277"/>
    </row>
    <row r="9" spans="1:8">
      <c r="A9" s="282" t="s">
        <v>2</v>
      </c>
      <c r="B9" s="19"/>
      <c r="C9" s="19"/>
      <c r="D9" s="19"/>
      <c r="E9" s="18"/>
      <c r="F9" s="18"/>
      <c r="G9" s="19"/>
      <c r="H9" s="282" t="s">
        <v>2</v>
      </c>
    </row>
    <row r="10" spans="1:8">
      <c r="A10" s="282" t="s">
        <v>14</v>
      </c>
      <c r="B10" s="19"/>
      <c r="C10" s="19"/>
      <c r="D10" s="19"/>
      <c r="E10" s="274" t="s">
        <v>22</v>
      </c>
      <c r="F10" s="22"/>
      <c r="G10" s="274" t="s">
        <v>6</v>
      </c>
      <c r="H10" s="282" t="s">
        <v>14</v>
      </c>
    </row>
    <row r="11" spans="1:8">
      <c r="A11" s="282"/>
      <c r="B11" s="19"/>
      <c r="C11" s="19"/>
      <c r="D11" s="19"/>
      <c r="E11" s="18"/>
      <c r="F11" s="22"/>
      <c r="G11" s="18"/>
      <c r="H11" s="282"/>
    </row>
    <row r="12" spans="1:8">
      <c r="A12" s="282">
        <v>1</v>
      </c>
      <c r="B12" s="21" t="s">
        <v>110</v>
      </c>
      <c r="C12" s="21"/>
      <c r="D12" s="21"/>
      <c r="E12" s="40"/>
      <c r="F12" s="40"/>
      <c r="G12" s="18"/>
      <c r="H12" s="282">
        <f>A12</f>
        <v>1</v>
      </c>
    </row>
    <row r="13" spans="1:8">
      <c r="A13" s="282">
        <f>A12+1</f>
        <v>2</v>
      </c>
      <c r="B13" s="23" t="s">
        <v>286</v>
      </c>
      <c r="C13" s="294"/>
      <c r="D13" s="294"/>
      <c r="E13" s="621">
        <f>E56</f>
        <v>6.9249484892813778E-3</v>
      </c>
      <c r="F13" s="479" t="s">
        <v>393</v>
      </c>
      <c r="G13" s="17" t="s">
        <v>518</v>
      </c>
      <c r="H13" s="282">
        <f>H12+1</f>
        <v>2</v>
      </c>
    </row>
    <row r="14" spans="1:8">
      <c r="A14" s="282">
        <f t="shared" ref="A14:A36" si="0">A13+1</f>
        <v>3</v>
      </c>
      <c r="B14" s="19"/>
      <c r="C14" s="284"/>
      <c r="D14" s="284"/>
      <c r="E14" s="296"/>
      <c r="F14" s="22"/>
      <c r="G14" s="17"/>
      <c r="H14" s="282">
        <f t="shared" ref="H14:H36" si="1">H13+1</f>
        <v>3</v>
      </c>
    </row>
    <row r="15" spans="1:8">
      <c r="A15" s="282">
        <f t="shared" si="0"/>
        <v>4</v>
      </c>
      <c r="B15" s="23" t="s">
        <v>289</v>
      </c>
      <c r="C15" s="294"/>
      <c r="D15" s="294"/>
      <c r="E15" s="295">
        <f>E61</f>
        <v>7.3585712657456186E-3</v>
      </c>
      <c r="F15" s="270"/>
      <c r="G15" s="17" t="s">
        <v>519</v>
      </c>
      <c r="H15" s="282">
        <f t="shared" si="1"/>
        <v>4</v>
      </c>
    </row>
    <row r="16" spans="1:8">
      <c r="A16" s="282">
        <f t="shared" si="0"/>
        <v>5</v>
      </c>
      <c r="B16" s="40"/>
      <c r="C16" s="281"/>
      <c r="D16" s="281"/>
      <c r="E16" s="297"/>
      <c r="F16" s="271"/>
      <c r="G16" s="17"/>
      <c r="H16" s="282">
        <f t="shared" si="1"/>
        <v>5</v>
      </c>
    </row>
    <row r="17" spans="1:8">
      <c r="A17" s="282">
        <f t="shared" si="0"/>
        <v>6</v>
      </c>
      <c r="B17" s="40" t="s">
        <v>290</v>
      </c>
      <c r="C17" s="281"/>
      <c r="D17" s="281"/>
      <c r="E17" s="390">
        <f>E66</f>
        <v>9.1345027380930303E-3</v>
      </c>
      <c r="F17" s="271"/>
      <c r="G17" s="17" t="s">
        <v>485</v>
      </c>
      <c r="H17" s="282">
        <f t="shared" si="1"/>
        <v>6</v>
      </c>
    </row>
    <row r="18" spans="1:8">
      <c r="A18" s="282">
        <f t="shared" si="0"/>
        <v>7</v>
      </c>
      <c r="B18" s="40"/>
      <c r="C18" s="281"/>
      <c r="D18" s="281"/>
      <c r="E18" s="297"/>
      <c r="F18" s="271"/>
      <c r="G18" s="17"/>
      <c r="H18" s="282">
        <f t="shared" si="1"/>
        <v>7</v>
      </c>
    </row>
    <row r="19" spans="1:8">
      <c r="A19" s="282">
        <f t="shared" si="0"/>
        <v>8</v>
      </c>
      <c r="B19" s="23" t="s">
        <v>291</v>
      </c>
      <c r="C19" s="294"/>
      <c r="D19" s="294"/>
      <c r="E19" s="295">
        <f>E71</f>
        <v>3.3172845083023154E-4</v>
      </c>
      <c r="F19" s="270"/>
      <c r="G19" s="17" t="s">
        <v>520</v>
      </c>
      <c r="H19" s="282">
        <f t="shared" si="1"/>
        <v>8</v>
      </c>
    </row>
    <row r="20" spans="1:8">
      <c r="A20" s="282">
        <f t="shared" si="0"/>
        <v>9</v>
      </c>
      <c r="B20" s="19"/>
      <c r="C20" s="284"/>
      <c r="D20" s="284"/>
      <c r="E20" s="296"/>
      <c r="F20" s="22"/>
      <c r="G20" s="17"/>
      <c r="H20" s="282">
        <f t="shared" si="1"/>
        <v>9</v>
      </c>
    </row>
    <row r="21" spans="1:8">
      <c r="A21" s="282">
        <f t="shared" si="0"/>
        <v>10</v>
      </c>
      <c r="B21" s="23" t="s">
        <v>292</v>
      </c>
      <c r="C21" s="284"/>
      <c r="D21" s="284"/>
      <c r="E21" s="621">
        <f>E84</f>
        <v>1.7457465370581335E-3</v>
      </c>
      <c r="F21" s="479" t="s">
        <v>393</v>
      </c>
      <c r="G21" s="17" t="s">
        <v>521</v>
      </c>
      <c r="H21" s="282">
        <f t="shared" si="1"/>
        <v>10</v>
      </c>
    </row>
    <row r="22" spans="1:8">
      <c r="A22" s="282">
        <f t="shared" si="0"/>
        <v>11</v>
      </c>
      <c r="B22" s="19"/>
      <c r="C22" s="284"/>
      <c r="D22" s="284"/>
      <c r="E22" s="296"/>
      <c r="F22" s="22"/>
      <c r="G22" s="17"/>
      <c r="H22" s="282">
        <f t="shared" si="1"/>
        <v>11</v>
      </c>
    </row>
    <row r="23" spans="1:8">
      <c r="A23" s="282">
        <f t="shared" si="0"/>
        <v>12</v>
      </c>
      <c r="B23" s="23" t="s">
        <v>329</v>
      </c>
      <c r="C23" s="294"/>
      <c r="D23" s="294"/>
      <c r="E23" s="295">
        <f>E101</f>
        <v>3.3815177955183978E-3</v>
      </c>
      <c r="F23" s="270"/>
      <c r="G23" s="17" t="s">
        <v>522</v>
      </c>
      <c r="H23" s="282">
        <f t="shared" si="1"/>
        <v>12</v>
      </c>
    </row>
    <row r="24" spans="1:8">
      <c r="A24" s="282">
        <f t="shared" si="0"/>
        <v>13</v>
      </c>
      <c r="B24" s="359"/>
      <c r="C24" s="286"/>
      <c r="D24" s="286"/>
      <c r="E24" s="298"/>
      <c r="F24" s="33"/>
      <c r="G24" s="17"/>
      <c r="H24" s="282">
        <f t="shared" si="1"/>
        <v>13</v>
      </c>
    </row>
    <row r="25" spans="1:8">
      <c r="A25" s="282">
        <f t="shared" si="0"/>
        <v>14</v>
      </c>
      <c r="B25" s="23" t="s">
        <v>293</v>
      </c>
      <c r="C25" s="294"/>
      <c r="D25" s="294"/>
      <c r="E25" s="622">
        <f>SUM(E13:E23)</f>
        <v>2.887701527652679E-2</v>
      </c>
      <c r="F25" s="479" t="s">
        <v>393</v>
      </c>
      <c r="G25" s="17" t="s">
        <v>523</v>
      </c>
      <c r="H25" s="282">
        <f t="shared" si="1"/>
        <v>14</v>
      </c>
    </row>
    <row r="26" spans="1:8">
      <c r="A26" s="282">
        <f t="shared" si="0"/>
        <v>15</v>
      </c>
      <c r="B26" s="19"/>
      <c r="C26" s="284"/>
      <c r="D26" s="284"/>
      <c r="E26" s="300"/>
      <c r="F26" s="24"/>
      <c r="G26" s="17"/>
      <c r="H26" s="282">
        <f t="shared" si="1"/>
        <v>15</v>
      </c>
    </row>
    <row r="27" spans="1:8">
      <c r="A27" s="282">
        <f t="shared" si="0"/>
        <v>16</v>
      </c>
      <c r="B27" s="40" t="s">
        <v>303</v>
      </c>
      <c r="C27" s="301">
        <v>1.0277E-2</v>
      </c>
      <c r="D27" s="284"/>
      <c r="E27" s="302">
        <f>E25*C27</f>
        <v>2.9676908599686583E-4</v>
      </c>
      <c r="F27" s="266"/>
      <c r="G27" s="17" t="s">
        <v>524</v>
      </c>
      <c r="H27" s="282">
        <f t="shared" si="1"/>
        <v>16</v>
      </c>
    </row>
    <row r="28" spans="1:8">
      <c r="A28" s="282">
        <f t="shared" si="0"/>
        <v>17</v>
      </c>
      <c r="B28" s="19"/>
      <c r="C28" s="284"/>
      <c r="D28" s="284"/>
      <c r="E28" s="303"/>
      <c r="F28" s="32"/>
      <c r="G28" s="17"/>
      <c r="H28" s="282">
        <f t="shared" si="1"/>
        <v>17</v>
      </c>
    </row>
    <row r="29" spans="1:8" ht="16" thickBot="1">
      <c r="A29" s="282">
        <f t="shared" si="0"/>
        <v>18</v>
      </c>
      <c r="B29" s="19" t="s">
        <v>294</v>
      </c>
      <c r="C29" s="284"/>
      <c r="D29" s="284"/>
      <c r="E29" s="623">
        <f>E25+E27</f>
        <v>2.9173784362523655E-2</v>
      </c>
      <c r="F29" s="479" t="s">
        <v>393</v>
      </c>
      <c r="G29" s="17" t="s">
        <v>525</v>
      </c>
      <c r="H29" s="282">
        <f t="shared" si="1"/>
        <v>18</v>
      </c>
    </row>
    <row r="30" spans="1:8" ht="16" thickTop="1">
      <c r="A30" s="282">
        <f t="shared" si="0"/>
        <v>19</v>
      </c>
      <c r="B30" s="40"/>
      <c r="C30" s="281"/>
      <c r="D30" s="281"/>
      <c r="E30" s="284"/>
      <c r="F30" s="19"/>
      <c r="G30" s="19"/>
      <c r="H30" s="282">
        <f t="shared" si="1"/>
        <v>19</v>
      </c>
    </row>
    <row r="31" spans="1:8">
      <c r="A31" s="282">
        <f t="shared" si="0"/>
        <v>20</v>
      </c>
      <c r="B31" s="21" t="s">
        <v>306</v>
      </c>
      <c r="C31" s="305"/>
      <c r="D31" s="305"/>
      <c r="E31" s="281"/>
      <c r="F31" s="40"/>
      <c r="G31" s="19"/>
      <c r="H31" s="282">
        <f t="shared" si="1"/>
        <v>20</v>
      </c>
    </row>
    <row r="32" spans="1:8">
      <c r="A32" s="282">
        <f t="shared" si="0"/>
        <v>21</v>
      </c>
      <c r="B32" s="23" t="s">
        <v>295</v>
      </c>
      <c r="C32" s="294"/>
      <c r="D32" s="294"/>
      <c r="E32" s="153">
        <v>27000</v>
      </c>
      <c r="F32" s="22"/>
      <c r="G32" s="17" t="s">
        <v>111</v>
      </c>
      <c r="H32" s="282">
        <f t="shared" si="1"/>
        <v>21</v>
      </c>
    </row>
    <row r="33" spans="1:8">
      <c r="A33" s="282">
        <f t="shared" si="0"/>
        <v>22</v>
      </c>
      <c r="B33" s="23"/>
      <c r="C33" s="294"/>
      <c r="D33" s="294"/>
      <c r="E33" s="294"/>
      <c r="F33" s="23"/>
      <c r="G33" s="17"/>
      <c r="H33" s="282">
        <f t="shared" si="1"/>
        <v>22</v>
      </c>
    </row>
    <row r="34" spans="1:8">
      <c r="A34" s="282">
        <f t="shared" si="0"/>
        <v>23</v>
      </c>
      <c r="B34" s="23" t="s">
        <v>296</v>
      </c>
      <c r="C34" s="294"/>
      <c r="D34" s="294"/>
      <c r="E34" s="622">
        <f>+E29</f>
        <v>2.9173784362523655E-2</v>
      </c>
      <c r="F34" s="479" t="s">
        <v>393</v>
      </c>
      <c r="G34" s="17" t="s">
        <v>526</v>
      </c>
      <c r="H34" s="282">
        <f t="shared" si="1"/>
        <v>23</v>
      </c>
    </row>
    <row r="35" spans="1:8">
      <c r="A35" s="282">
        <f t="shared" si="0"/>
        <v>24</v>
      </c>
      <c r="B35" s="19"/>
      <c r="C35" s="284"/>
      <c r="D35" s="284"/>
      <c r="E35" s="306"/>
      <c r="F35" s="272"/>
      <c r="G35" s="17"/>
      <c r="H35" s="282">
        <f t="shared" si="1"/>
        <v>24</v>
      </c>
    </row>
    <row r="36" spans="1:8" ht="16" thickBot="1">
      <c r="A36" s="282">
        <f t="shared" si="0"/>
        <v>25</v>
      </c>
      <c r="B36" s="19" t="s">
        <v>307</v>
      </c>
      <c r="C36" s="294"/>
      <c r="D36" s="294"/>
      <c r="E36" s="624">
        <f>E32*E34</f>
        <v>787.69217778813868</v>
      </c>
      <c r="F36" s="479" t="s">
        <v>393</v>
      </c>
      <c r="G36" s="17" t="s">
        <v>527</v>
      </c>
      <c r="H36" s="282">
        <f t="shared" si="1"/>
        <v>25</v>
      </c>
    </row>
    <row r="37" spans="1:8" ht="16" thickTop="1">
      <c r="A37" s="282"/>
      <c r="B37" s="19"/>
      <c r="C37" s="294"/>
      <c r="D37" s="294"/>
      <c r="E37" s="199"/>
      <c r="F37" s="273"/>
      <c r="G37" s="17"/>
      <c r="H37" s="282"/>
    </row>
    <row r="38" spans="1:8">
      <c r="A38" s="282"/>
      <c r="B38" s="19"/>
      <c r="C38" s="23"/>
      <c r="D38" s="23"/>
      <c r="E38" s="293"/>
      <c r="F38" s="273"/>
      <c r="G38" s="17"/>
      <c r="H38" s="282"/>
    </row>
    <row r="39" spans="1:8">
      <c r="A39" s="479" t="s">
        <v>393</v>
      </c>
      <c r="B39" s="64" t="str">
        <f>'Pg4 As Filed App XII C1 FERC'!B57</f>
        <v>Items in BOLD have changed due to various FERC audit adj. compared to Appendix XII Cycle 1 filing per ER19-1513.</v>
      </c>
      <c r="C39" s="19"/>
      <c r="D39" s="19"/>
      <c r="E39" s="359"/>
      <c r="F39" s="359"/>
      <c r="G39" s="40"/>
      <c r="H39" s="277"/>
    </row>
    <row r="40" spans="1:8">
      <c r="A40" s="479"/>
      <c r="B40" s="64"/>
      <c r="C40" s="19"/>
      <c r="D40" s="19"/>
      <c r="E40" s="359"/>
      <c r="F40" s="359"/>
      <c r="G40" s="40"/>
      <c r="H40" s="277"/>
    </row>
    <row r="41" spans="1:8">
      <c r="A41" s="479"/>
      <c r="B41" s="64"/>
      <c r="C41" s="19"/>
      <c r="D41" s="19"/>
      <c r="E41" s="359"/>
      <c r="F41" s="359"/>
      <c r="G41" s="40"/>
      <c r="H41" s="277"/>
    </row>
    <row r="42" spans="1:8">
      <c r="A42" s="281"/>
      <c r="B42" s="718" t="str">
        <f>B3</f>
        <v>SAN DIEGO GAS &amp; ELECTRIC COMPANY</v>
      </c>
      <c r="C42" s="718"/>
      <c r="D42" s="718"/>
      <c r="E42" s="718"/>
      <c r="F42" s="718"/>
      <c r="G42" s="718"/>
      <c r="H42" s="277"/>
    </row>
    <row r="43" spans="1:8">
      <c r="B43" s="718" t="str">
        <f>B4</f>
        <v>CITIZENS' SHARE OF THE SX-PQ UNDERGROUND LINE SEGMENT</v>
      </c>
      <c r="C43" s="718"/>
      <c r="D43" s="718"/>
      <c r="E43" s="718"/>
      <c r="F43" s="718"/>
      <c r="G43" s="718"/>
      <c r="H43" s="286"/>
    </row>
    <row r="44" spans="1:8">
      <c r="B44" s="719" t="str">
        <f>B5</f>
        <v xml:space="preserve">Section 2 - Non-Direct Expense Cost Component </v>
      </c>
      <c r="C44" s="719"/>
      <c r="D44" s="719"/>
      <c r="E44" s="719"/>
      <c r="F44" s="719"/>
      <c r="G44" s="719"/>
      <c r="H44" s="284"/>
    </row>
    <row r="45" spans="1:8">
      <c r="B45" s="720" t="str">
        <f>B6</f>
        <v>Base Period &amp; True-Up Period 12 - Months Ending December 31, 2017</v>
      </c>
      <c r="C45" s="720"/>
      <c r="D45" s="720"/>
      <c r="E45" s="720"/>
      <c r="F45" s="720"/>
      <c r="G45" s="720"/>
      <c r="H45" s="284"/>
    </row>
    <row r="46" spans="1:8">
      <c r="B46" s="721" t="str">
        <f>B7</f>
        <v>($1,000)</v>
      </c>
      <c r="C46" s="715"/>
      <c r="D46" s="715"/>
      <c r="E46" s="715"/>
      <c r="F46" s="715"/>
      <c r="G46" s="715"/>
      <c r="H46" s="64"/>
    </row>
    <row r="47" spans="1:8">
      <c r="A47" s="283"/>
      <c r="B47" s="19"/>
      <c r="C47" s="19"/>
      <c r="D47" s="19"/>
      <c r="E47" s="19"/>
      <c r="F47" s="19"/>
      <c r="G47" s="19"/>
      <c r="H47" s="277"/>
    </row>
    <row r="48" spans="1:8">
      <c r="A48" s="282" t="s">
        <v>2</v>
      </c>
      <c r="B48" s="19"/>
      <c r="C48" s="19"/>
      <c r="D48" s="19"/>
      <c r="E48" s="18"/>
      <c r="F48" s="18"/>
      <c r="G48" s="19"/>
      <c r="H48" s="282" t="s">
        <v>2</v>
      </c>
    </row>
    <row r="49" spans="1:10">
      <c r="A49" s="282" t="s">
        <v>14</v>
      </c>
      <c r="B49" s="19"/>
      <c r="C49" s="19"/>
      <c r="D49" s="19"/>
      <c r="E49" s="274" t="s">
        <v>22</v>
      </c>
      <c r="F49" s="17"/>
      <c r="G49" s="274" t="s">
        <v>6</v>
      </c>
      <c r="H49" s="282" t="s">
        <v>14</v>
      </c>
    </row>
    <row r="50" spans="1:10">
      <c r="A50" s="282"/>
      <c r="B50" s="19"/>
      <c r="C50" s="19"/>
      <c r="D50" s="19"/>
      <c r="E50" s="18"/>
      <c r="F50" s="18"/>
      <c r="G50" s="19"/>
      <c r="H50" s="282"/>
    </row>
    <row r="51" spans="1:10">
      <c r="A51" s="282">
        <v>1</v>
      </c>
      <c r="B51" s="25" t="s">
        <v>279</v>
      </c>
      <c r="C51" s="25"/>
      <c r="D51" s="25"/>
      <c r="E51" s="607">
        <v>4228679.1555670938</v>
      </c>
      <c r="F51" s="525" t="s">
        <v>393</v>
      </c>
      <c r="G51" s="17" t="s">
        <v>561</v>
      </c>
      <c r="H51" s="282">
        <f>A51</f>
        <v>1</v>
      </c>
    </row>
    <row r="52" spans="1:10">
      <c r="A52" s="282">
        <f>A51+1</f>
        <v>2</v>
      </c>
      <c r="B52" s="19"/>
      <c r="C52" s="19"/>
      <c r="D52" s="19"/>
      <c r="E52" s="280"/>
      <c r="F52" s="18"/>
      <c r="G52" s="19"/>
      <c r="H52" s="282">
        <f>H51+1</f>
        <v>2</v>
      </c>
    </row>
    <row r="53" spans="1:10">
      <c r="A53" s="282">
        <f t="shared" ref="A53:A101" si="2">A52+1</f>
        <v>3</v>
      </c>
      <c r="B53" s="21" t="s">
        <v>330</v>
      </c>
      <c r="C53" s="21"/>
      <c r="D53" s="21"/>
      <c r="E53" s="308"/>
      <c r="F53" s="26"/>
      <c r="G53" s="19"/>
      <c r="H53" s="282">
        <f t="shared" ref="H53:H101" si="3">H52+1</f>
        <v>3</v>
      </c>
    </row>
    <row r="54" spans="1:10">
      <c r="A54" s="282">
        <f t="shared" si="2"/>
        <v>4</v>
      </c>
      <c r="B54" s="23" t="s">
        <v>287</v>
      </c>
      <c r="C54" s="23"/>
      <c r="D54" s="23"/>
      <c r="E54" s="608">
        <v>29283.385329999997</v>
      </c>
      <c r="F54" s="525" t="s">
        <v>393</v>
      </c>
      <c r="G54" s="17" t="s">
        <v>562</v>
      </c>
      <c r="H54" s="282">
        <f t="shared" si="3"/>
        <v>4</v>
      </c>
      <c r="J54" s="361"/>
    </row>
    <row r="55" spans="1:10">
      <c r="A55" s="282">
        <f t="shared" si="2"/>
        <v>5</v>
      </c>
      <c r="B55" s="23"/>
      <c r="C55" s="23"/>
      <c r="D55" s="23"/>
      <c r="E55" s="166"/>
      <c r="F55" s="27"/>
      <c r="G55" s="17"/>
      <c r="H55" s="282">
        <f t="shared" si="3"/>
        <v>5</v>
      </c>
      <c r="J55" s="361"/>
    </row>
    <row r="56" spans="1:10">
      <c r="A56" s="282">
        <f t="shared" si="2"/>
        <v>6</v>
      </c>
      <c r="B56" s="23" t="s">
        <v>288</v>
      </c>
      <c r="C56" s="19"/>
      <c r="D56" s="19"/>
      <c r="E56" s="609">
        <f>E54/E51</f>
        <v>6.9249484892813778E-3</v>
      </c>
      <c r="F56" s="525" t="s">
        <v>393</v>
      </c>
      <c r="G56" s="17" t="s">
        <v>528</v>
      </c>
      <c r="H56" s="282">
        <f t="shared" si="3"/>
        <v>6</v>
      </c>
      <c r="J56" s="361"/>
    </row>
    <row r="57" spans="1:10">
      <c r="A57" s="282">
        <f t="shared" si="2"/>
        <v>7</v>
      </c>
      <c r="B57" s="23"/>
      <c r="C57" s="23"/>
      <c r="D57" s="23"/>
      <c r="E57" s="362"/>
      <c r="F57" s="363"/>
      <c r="G57" s="17"/>
      <c r="H57" s="282">
        <f t="shared" si="3"/>
        <v>7</v>
      </c>
    </row>
    <row r="58" spans="1:10">
      <c r="A58" s="282">
        <f t="shared" si="2"/>
        <v>8</v>
      </c>
      <c r="B58" s="21" t="s">
        <v>331</v>
      </c>
      <c r="C58" s="21"/>
      <c r="D58" s="21"/>
      <c r="E58" s="364"/>
      <c r="F58" s="365"/>
      <c r="G58" s="20"/>
      <c r="H58" s="282">
        <f t="shared" si="3"/>
        <v>8</v>
      </c>
    </row>
    <row r="59" spans="1:10">
      <c r="A59" s="282">
        <f t="shared" si="2"/>
        <v>9</v>
      </c>
      <c r="B59" s="23" t="s">
        <v>308</v>
      </c>
      <c r="C59" s="23"/>
      <c r="D59" s="23"/>
      <c r="E59" s="610">
        <v>31117.036926213463</v>
      </c>
      <c r="F59" s="525" t="s">
        <v>393</v>
      </c>
      <c r="G59" s="17" t="s">
        <v>563</v>
      </c>
      <c r="H59" s="282">
        <f t="shared" si="3"/>
        <v>9</v>
      </c>
    </row>
    <row r="60" spans="1:10">
      <c r="A60" s="282">
        <f t="shared" si="2"/>
        <v>10</v>
      </c>
      <c r="B60" s="19"/>
      <c r="C60" s="19"/>
      <c r="D60" s="19"/>
      <c r="E60" s="364"/>
      <c r="F60" s="365"/>
      <c r="G60" s="17"/>
      <c r="H60" s="282">
        <f t="shared" si="3"/>
        <v>10</v>
      </c>
    </row>
    <row r="61" spans="1:10">
      <c r="A61" s="282">
        <f t="shared" si="2"/>
        <v>11</v>
      </c>
      <c r="B61" s="291" t="s">
        <v>112</v>
      </c>
      <c r="C61" s="20"/>
      <c r="D61" s="20"/>
      <c r="E61" s="309">
        <f>E59/E51</f>
        <v>7.3585712657456186E-3</v>
      </c>
      <c r="F61" s="39"/>
      <c r="G61" s="17" t="s">
        <v>529</v>
      </c>
      <c r="H61" s="282">
        <f t="shared" si="3"/>
        <v>11</v>
      </c>
    </row>
    <row r="62" spans="1:10">
      <c r="A62" s="282">
        <f t="shared" si="2"/>
        <v>12</v>
      </c>
      <c r="B62" s="20"/>
      <c r="C62" s="20"/>
      <c r="D62" s="20"/>
      <c r="E62" s="311"/>
      <c r="F62" s="28"/>
      <c r="G62" s="17"/>
      <c r="H62" s="282">
        <f t="shared" si="3"/>
        <v>12</v>
      </c>
    </row>
    <row r="63" spans="1:10">
      <c r="A63" s="282">
        <f t="shared" si="2"/>
        <v>13</v>
      </c>
      <c r="B63" s="21" t="s">
        <v>332</v>
      </c>
      <c r="C63" s="20"/>
      <c r="D63" s="20"/>
      <c r="E63" s="311"/>
      <c r="F63" s="28"/>
      <c r="G63" s="17"/>
      <c r="H63" s="282">
        <f t="shared" si="3"/>
        <v>13</v>
      </c>
    </row>
    <row r="64" spans="1:10">
      <c r="A64" s="282">
        <f t="shared" si="2"/>
        <v>14</v>
      </c>
      <c r="B64" s="291" t="s">
        <v>290</v>
      </c>
      <c r="C64" s="20"/>
      <c r="D64" s="20"/>
      <c r="E64" s="310">
        <v>38626.881325044538</v>
      </c>
      <c r="F64" s="28"/>
      <c r="G64" s="17" t="s">
        <v>530</v>
      </c>
      <c r="H64" s="282">
        <f t="shared" si="3"/>
        <v>14</v>
      </c>
    </row>
    <row r="65" spans="1:8">
      <c r="A65" s="282">
        <f t="shared" si="2"/>
        <v>15</v>
      </c>
      <c r="B65" s="20"/>
      <c r="C65" s="20"/>
      <c r="D65" s="20"/>
      <c r="E65" s="364"/>
      <c r="F65" s="28"/>
      <c r="G65" s="17"/>
      <c r="H65" s="282">
        <f t="shared" si="3"/>
        <v>15</v>
      </c>
    </row>
    <row r="66" spans="1:8">
      <c r="A66" s="282">
        <f t="shared" si="2"/>
        <v>16</v>
      </c>
      <c r="B66" s="291" t="s">
        <v>336</v>
      </c>
      <c r="C66" s="20"/>
      <c r="D66" s="20"/>
      <c r="E66" s="309">
        <f>E64/E51</f>
        <v>9.1345027380930303E-3</v>
      </c>
      <c r="F66" s="28"/>
      <c r="G66" s="17" t="s">
        <v>531</v>
      </c>
      <c r="H66" s="282">
        <f t="shared" si="3"/>
        <v>16</v>
      </c>
    </row>
    <row r="67" spans="1:8">
      <c r="A67" s="282">
        <f t="shared" si="2"/>
        <v>17</v>
      </c>
      <c r="B67" s="20"/>
      <c r="C67" s="20"/>
      <c r="D67" s="20"/>
      <c r="E67" s="311"/>
      <c r="F67" s="28"/>
      <c r="G67" s="17"/>
      <c r="H67" s="282">
        <f t="shared" si="3"/>
        <v>17</v>
      </c>
    </row>
    <row r="68" spans="1:8">
      <c r="A68" s="282">
        <f t="shared" si="2"/>
        <v>18</v>
      </c>
      <c r="B68" s="21" t="s">
        <v>333</v>
      </c>
      <c r="C68" s="21"/>
      <c r="D68" s="21"/>
      <c r="E68" s="311"/>
      <c r="F68" s="28"/>
      <c r="G68" s="17"/>
      <c r="H68" s="282">
        <f t="shared" si="3"/>
        <v>18</v>
      </c>
    </row>
    <row r="69" spans="1:8">
      <c r="A69" s="282">
        <f t="shared" si="2"/>
        <v>19</v>
      </c>
      <c r="B69" s="23" t="s">
        <v>291</v>
      </c>
      <c r="C69" s="23"/>
      <c r="D69" s="23"/>
      <c r="E69" s="310">
        <v>1402.7731853343637</v>
      </c>
      <c r="F69" s="18"/>
      <c r="G69" s="17" t="s">
        <v>532</v>
      </c>
      <c r="H69" s="282">
        <f t="shared" si="3"/>
        <v>19</v>
      </c>
    </row>
    <row r="70" spans="1:8">
      <c r="A70" s="282">
        <f t="shared" si="2"/>
        <v>20</v>
      </c>
      <c r="B70" s="20"/>
      <c r="C70" s="20"/>
      <c r="D70" s="20"/>
      <c r="E70" s="311"/>
      <c r="F70" s="28"/>
      <c r="G70" s="17"/>
      <c r="H70" s="282">
        <f t="shared" si="3"/>
        <v>20</v>
      </c>
    </row>
    <row r="71" spans="1:8">
      <c r="A71" s="282">
        <f t="shared" si="2"/>
        <v>21</v>
      </c>
      <c r="B71" s="291" t="s">
        <v>113</v>
      </c>
      <c r="C71" s="20"/>
      <c r="D71" s="20"/>
      <c r="E71" s="309">
        <f>E69/E51</f>
        <v>3.3172845083023154E-4</v>
      </c>
      <c r="F71" s="39"/>
      <c r="G71" s="17" t="s">
        <v>533</v>
      </c>
      <c r="H71" s="282">
        <f t="shared" si="3"/>
        <v>21</v>
      </c>
    </row>
    <row r="72" spans="1:8">
      <c r="A72" s="282">
        <f t="shared" si="2"/>
        <v>22</v>
      </c>
      <c r="B72" s="20"/>
      <c r="C72" s="20"/>
      <c r="D72" s="20"/>
      <c r="E72" s="311"/>
      <c r="F72" s="28"/>
      <c r="G72" s="17"/>
      <c r="H72" s="282">
        <f t="shared" si="3"/>
        <v>22</v>
      </c>
    </row>
    <row r="73" spans="1:8">
      <c r="A73" s="282">
        <f t="shared" si="2"/>
        <v>23</v>
      </c>
      <c r="B73" s="21" t="s">
        <v>334</v>
      </c>
      <c r="C73" s="21"/>
      <c r="D73" s="21"/>
      <c r="E73" s="312"/>
      <c r="F73" s="29"/>
      <c r="G73" s="17"/>
      <c r="H73" s="282">
        <f t="shared" si="3"/>
        <v>23</v>
      </c>
    </row>
    <row r="74" spans="1:8">
      <c r="A74" s="282">
        <f t="shared" si="2"/>
        <v>24</v>
      </c>
      <c r="B74" s="292" t="s">
        <v>114</v>
      </c>
      <c r="C74" s="19"/>
      <c r="D74" s="19"/>
      <c r="E74" s="312"/>
      <c r="F74" s="29"/>
      <c r="G74" s="17"/>
      <c r="H74" s="282">
        <f t="shared" si="3"/>
        <v>24</v>
      </c>
    </row>
    <row r="75" spans="1:8">
      <c r="A75" s="282">
        <f t="shared" si="2"/>
        <v>25</v>
      </c>
      <c r="B75" s="23" t="s">
        <v>246</v>
      </c>
      <c r="C75" s="23"/>
      <c r="D75" s="23"/>
      <c r="E75" s="611">
        <v>45645.788319952517</v>
      </c>
      <c r="F75" s="525" t="s">
        <v>393</v>
      </c>
      <c r="G75" s="17" t="s">
        <v>564</v>
      </c>
      <c r="H75" s="282">
        <f t="shared" si="3"/>
        <v>25</v>
      </c>
    </row>
    <row r="76" spans="1:8">
      <c r="A76" s="282">
        <f t="shared" si="2"/>
        <v>26</v>
      </c>
      <c r="B76" s="23" t="s">
        <v>247</v>
      </c>
      <c r="C76" s="23"/>
      <c r="D76" s="23"/>
      <c r="E76" s="612">
        <v>16992.487920155971</v>
      </c>
      <c r="F76" s="525" t="s">
        <v>393</v>
      </c>
      <c r="G76" s="17" t="s">
        <v>565</v>
      </c>
      <c r="H76" s="282">
        <f t="shared" si="3"/>
        <v>26</v>
      </c>
    </row>
    <row r="77" spans="1:8">
      <c r="A77" s="282">
        <f t="shared" si="2"/>
        <v>27</v>
      </c>
      <c r="B77" s="23" t="s">
        <v>248</v>
      </c>
      <c r="C77" s="23"/>
      <c r="D77" s="23"/>
      <c r="E77" s="612">
        <v>7550.0527820266825</v>
      </c>
      <c r="F77" s="525" t="s">
        <v>393</v>
      </c>
      <c r="G77" s="17" t="s">
        <v>566</v>
      </c>
      <c r="H77" s="282">
        <f t="shared" si="3"/>
        <v>27</v>
      </c>
    </row>
    <row r="78" spans="1:8">
      <c r="A78" s="282">
        <f t="shared" si="2"/>
        <v>28</v>
      </c>
      <c r="B78" s="23" t="s">
        <v>115</v>
      </c>
      <c r="C78" s="19"/>
      <c r="D78" s="19"/>
      <c r="E78" s="613">
        <f>SUM(E75:E77)</f>
        <v>70188.329022135178</v>
      </c>
      <c r="F78" s="525" t="s">
        <v>393</v>
      </c>
      <c r="G78" s="17" t="s">
        <v>534</v>
      </c>
      <c r="H78" s="282">
        <f t="shared" si="3"/>
        <v>28</v>
      </c>
    </row>
    <row r="79" spans="1:8">
      <c r="A79" s="282">
        <f t="shared" si="2"/>
        <v>29</v>
      </c>
      <c r="B79" s="19"/>
      <c r="C79" s="19"/>
      <c r="D79" s="19"/>
      <c r="E79" s="315"/>
      <c r="F79" s="30"/>
      <c r="G79" s="17"/>
      <c r="H79" s="282">
        <f t="shared" si="3"/>
        <v>29</v>
      </c>
    </row>
    <row r="80" spans="1:8">
      <c r="A80" s="282">
        <f t="shared" si="2"/>
        <v>30</v>
      </c>
      <c r="B80" s="23" t="s">
        <v>301</v>
      </c>
      <c r="C80" s="23"/>
      <c r="D80" s="23"/>
      <c r="E80" s="316">
        <f>'Pg10 As Filed Stmt AV FERC Adj'!G112</f>
        <v>0.10517705856529301</v>
      </c>
      <c r="F80" s="18"/>
      <c r="G80" s="17" t="s">
        <v>567</v>
      </c>
      <c r="H80" s="282">
        <f t="shared" si="3"/>
        <v>30</v>
      </c>
    </row>
    <row r="81" spans="1:8">
      <c r="A81" s="282">
        <f t="shared" si="2"/>
        <v>31</v>
      </c>
      <c r="B81" s="19"/>
      <c r="C81" s="19"/>
      <c r="D81" s="19"/>
      <c r="E81" s="315"/>
      <c r="F81" s="30"/>
      <c r="G81" s="17"/>
      <c r="H81" s="282">
        <f t="shared" si="3"/>
        <v>31</v>
      </c>
    </row>
    <row r="82" spans="1:8">
      <c r="A82" s="282">
        <f t="shared" si="2"/>
        <v>32</v>
      </c>
      <c r="B82" s="23" t="s">
        <v>116</v>
      </c>
      <c r="C82" s="19"/>
      <c r="D82" s="19"/>
      <c r="E82" s="614">
        <f>E78*E80</f>
        <v>7382.2019921611663</v>
      </c>
      <c r="F82" s="525" t="s">
        <v>393</v>
      </c>
      <c r="G82" s="17" t="s">
        <v>535</v>
      </c>
      <c r="H82" s="282">
        <f t="shared" si="3"/>
        <v>32</v>
      </c>
    </row>
    <row r="83" spans="1:8">
      <c r="A83" s="282">
        <f t="shared" si="2"/>
        <v>33</v>
      </c>
      <c r="B83" s="19"/>
      <c r="C83" s="19"/>
      <c r="D83" s="19"/>
      <c r="E83" s="315"/>
      <c r="F83" s="30"/>
      <c r="G83" s="17"/>
      <c r="H83" s="282">
        <f t="shared" si="3"/>
        <v>33</v>
      </c>
    </row>
    <row r="84" spans="1:8">
      <c r="A84" s="282">
        <f t="shared" si="2"/>
        <v>34</v>
      </c>
      <c r="B84" s="23" t="s">
        <v>117</v>
      </c>
      <c r="C84" s="19"/>
      <c r="D84" s="19"/>
      <c r="E84" s="609">
        <f>E82/E51</f>
        <v>1.7457465370581335E-3</v>
      </c>
      <c r="F84" s="525" t="s">
        <v>393</v>
      </c>
      <c r="G84" s="17" t="s">
        <v>536</v>
      </c>
      <c r="H84" s="282">
        <f t="shared" si="3"/>
        <v>34</v>
      </c>
    </row>
    <row r="85" spans="1:8">
      <c r="A85" s="282">
        <f t="shared" si="2"/>
        <v>35</v>
      </c>
      <c r="B85" s="23"/>
      <c r="C85" s="19"/>
      <c r="D85" s="19"/>
      <c r="E85" s="290"/>
      <c r="F85" s="39"/>
      <c r="G85" s="17"/>
      <c r="H85" s="282">
        <f t="shared" si="3"/>
        <v>35</v>
      </c>
    </row>
    <row r="86" spans="1:8">
      <c r="A86" s="282">
        <f t="shared" si="2"/>
        <v>36</v>
      </c>
      <c r="B86" s="21" t="s">
        <v>335</v>
      </c>
      <c r="C86" s="378"/>
      <c r="D86" s="378"/>
      <c r="E86" s="376"/>
      <c r="F86" s="376"/>
      <c r="G86" s="376"/>
      <c r="H86" s="282">
        <f t="shared" si="3"/>
        <v>36</v>
      </c>
    </row>
    <row r="87" spans="1:8">
      <c r="A87" s="282">
        <f t="shared" si="2"/>
        <v>37</v>
      </c>
      <c r="B87" s="23" t="s">
        <v>298</v>
      </c>
      <c r="C87" s="378"/>
      <c r="D87" s="378"/>
      <c r="E87" s="615">
        <v>21680.110825540603</v>
      </c>
      <c r="F87" s="525" t="s">
        <v>393</v>
      </c>
      <c r="G87" s="17" t="s">
        <v>590</v>
      </c>
      <c r="H87" s="282">
        <f t="shared" si="3"/>
        <v>37</v>
      </c>
    </row>
    <row r="88" spans="1:8">
      <c r="A88" s="282">
        <f t="shared" si="2"/>
        <v>38</v>
      </c>
      <c r="B88" s="21"/>
      <c r="C88" s="378"/>
      <c r="D88" s="378"/>
      <c r="E88" s="616"/>
      <c r="F88" s="376"/>
      <c r="G88" s="376"/>
      <c r="H88" s="282">
        <f t="shared" si="3"/>
        <v>38</v>
      </c>
    </row>
    <row r="89" spans="1:8">
      <c r="A89" s="282">
        <f t="shared" si="2"/>
        <v>39</v>
      </c>
      <c r="B89" s="23" t="s">
        <v>297</v>
      </c>
      <c r="C89" s="378"/>
      <c r="D89" s="378"/>
      <c r="E89" s="617">
        <v>38956.222809821513</v>
      </c>
      <c r="F89" s="525" t="s">
        <v>393</v>
      </c>
      <c r="G89" s="17" t="s">
        <v>591</v>
      </c>
      <c r="H89" s="282">
        <f t="shared" si="3"/>
        <v>39</v>
      </c>
    </row>
    <row r="90" spans="1:8" ht="18">
      <c r="A90" s="282">
        <f t="shared" si="2"/>
        <v>40</v>
      </c>
      <c r="B90" s="378"/>
      <c r="C90" s="380"/>
      <c r="D90" s="380"/>
      <c r="E90" s="382"/>
      <c r="F90" s="383"/>
      <c r="G90" s="378"/>
      <c r="H90" s="282">
        <f t="shared" si="3"/>
        <v>40</v>
      </c>
    </row>
    <row r="91" spans="1:8">
      <c r="A91" s="282">
        <f t="shared" si="2"/>
        <v>41</v>
      </c>
      <c r="B91" s="23" t="s">
        <v>299</v>
      </c>
      <c r="C91" s="380"/>
      <c r="D91" s="380"/>
      <c r="E91" s="618">
        <f>E87+E89</f>
        <v>60636.333635362113</v>
      </c>
      <c r="F91" s="525" t="s">
        <v>393</v>
      </c>
      <c r="G91" s="17" t="s">
        <v>537</v>
      </c>
      <c r="H91" s="282">
        <f t="shared" si="3"/>
        <v>41</v>
      </c>
    </row>
    <row r="92" spans="1:8">
      <c r="A92" s="282">
        <f t="shared" si="2"/>
        <v>42</v>
      </c>
      <c r="B92" s="377"/>
      <c r="C92" s="380"/>
      <c r="D92" s="380"/>
      <c r="E92" s="384"/>
      <c r="F92" s="381"/>
      <c r="G92" s="375"/>
      <c r="H92" s="282">
        <f t="shared" si="3"/>
        <v>42</v>
      </c>
    </row>
    <row r="93" spans="1:8">
      <c r="A93" s="282">
        <f t="shared" si="2"/>
        <v>43</v>
      </c>
      <c r="B93" s="23" t="s">
        <v>301</v>
      </c>
      <c r="C93" s="380"/>
      <c r="D93" s="380"/>
      <c r="E93" s="400">
        <f>E80</f>
        <v>0.10517705856529301</v>
      </c>
      <c r="F93" s="381"/>
      <c r="G93" s="17" t="s">
        <v>538</v>
      </c>
      <c r="H93" s="282">
        <f t="shared" si="3"/>
        <v>43</v>
      </c>
    </row>
    <row r="94" spans="1:8">
      <c r="A94" s="282">
        <f t="shared" si="2"/>
        <v>44</v>
      </c>
      <c r="B94" s="378"/>
      <c r="C94" s="380"/>
      <c r="D94" s="380"/>
      <c r="E94" s="385"/>
      <c r="F94" s="386"/>
      <c r="G94" s="378"/>
      <c r="H94" s="282">
        <f t="shared" si="3"/>
        <v>44</v>
      </c>
    </row>
    <row r="95" spans="1:8">
      <c r="A95" s="282">
        <f t="shared" si="2"/>
        <v>45</v>
      </c>
      <c r="B95" s="23" t="s">
        <v>309</v>
      </c>
      <c r="C95" s="380"/>
      <c r="D95" s="380"/>
      <c r="E95" s="619">
        <f>E91*E93</f>
        <v>6377.5512139511275</v>
      </c>
      <c r="F95" s="525" t="s">
        <v>393</v>
      </c>
      <c r="G95" s="17" t="s">
        <v>539</v>
      </c>
      <c r="H95" s="282">
        <f t="shared" si="3"/>
        <v>45</v>
      </c>
    </row>
    <row r="96" spans="1:8">
      <c r="A96" s="282">
        <f t="shared" si="2"/>
        <v>46</v>
      </c>
      <c r="B96" s="377"/>
      <c r="C96" s="380"/>
      <c r="D96" s="380"/>
      <c r="E96" s="387"/>
      <c r="F96" s="388"/>
      <c r="G96" s="375"/>
      <c r="H96" s="282">
        <f t="shared" si="3"/>
        <v>46</v>
      </c>
    </row>
    <row r="97" spans="1:9">
      <c r="A97" s="282">
        <f t="shared" si="2"/>
        <v>47</v>
      </c>
      <c r="B97" s="23" t="s">
        <v>300</v>
      </c>
      <c r="C97" s="380"/>
      <c r="D97" s="380"/>
      <c r="E97" s="620">
        <v>7921.8026021367095</v>
      </c>
      <c r="F97" s="525" t="s">
        <v>393</v>
      </c>
      <c r="G97" s="17" t="s">
        <v>592</v>
      </c>
      <c r="H97" s="282">
        <f t="shared" si="3"/>
        <v>47</v>
      </c>
      <c r="I97" s="380"/>
    </row>
    <row r="98" spans="1:9">
      <c r="A98" s="282">
        <f t="shared" si="2"/>
        <v>48</v>
      </c>
      <c r="B98" s="23"/>
      <c r="C98" s="380"/>
      <c r="D98" s="380"/>
      <c r="E98" s="344"/>
      <c r="F98" s="388"/>
      <c r="G98" s="17"/>
      <c r="H98" s="282">
        <f t="shared" si="3"/>
        <v>48</v>
      </c>
    </row>
    <row r="99" spans="1:9">
      <c r="A99" s="282">
        <f t="shared" si="2"/>
        <v>49</v>
      </c>
      <c r="B99" s="23" t="s">
        <v>360</v>
      </c>
      <c r="C99" s="380"/>
      <c r="D99" s="380"/>
      <c r="E99" s="484">
        <f>E95+E97</f>
        <v>14299.353816087838</v>
      </c>
      <c r="F99" s="525" t="s">
        <v>393</v>
      </c>
      <c r="G99" s="17" t="s">
        <v>540</v>
      </c>
      <c r="H99" s="282">
        <f t="shared" si="3"/>
        <v>49</v>
      </c>
    </row>
    <row r="100" spans="1:9">
      <c r="A100" s="282">
        <f t="shared" si="2"/>
        <v>50</v>
      </c>
      <c r="B100" s="378"/>
      <c r="C100" s="380"/>
      <c r="D100" s="380"/>
      <c r="E100" s="393"/>
      <c r="F100" s="378"/>
      <c r="G100" s="378"/>
      <c r="H100" s="282">
        <f t="shared" si="3"/>
        <v>50</v>
      </c>
    </row>
    <row r="101" spans="1:9" ht="16" thickBot="1">
      <c r="A101" s="282">
        <f t="shared" si="2"/>
        <v>51</v>
      </c>
      <c r="B101" s="23" t="s">
        <v>369</v>
      </c>
      <c r="C101" s="380"/>
      <c r="D101" s="380"/>
      <c r="E101" s="404">
        <f>E99/E51</f>
        <v>3.3815177955183978E-3</v>
      </c>
      <c r="F101" s="389"/>
      <c r="G101" s="17" t="s">
        <v>541</v>
      </c>
      <c r="H101" s="282">
        <f t="shared" si="3"/>
        <v>51</v>
      </c>
    </row>
    <row r="102" spans="1:9" ht="16" thickTop="1">
      <c r="A102" s="284"/>
    </row>
    <row r="103" spans="1:9">
      <c r="A103" s="284"/>
    </row>
    <row r="104" spans="1:9">
      <c r="A104" s="479" t="s">
        <v>393</v>
      </c>
      <c r="B104" s="64" t="str">
        <f>B39</f>
        <v>Items in BOLD have changed due to various FERC audit adj. compared to Appendix XII Cycle 1 filing per ER19-1513.</v>
      </c>
    </row>
    <row r="105" spans="1:9">
      <c r="A105" s="284"/>
    </row>
    <row r="106" spans="1:9">
      <c r="A106" s="284"/>
    </row>
    <row r="107" spans="1:9">
      <c r="A107" s="284"/>
    </row>
    <row r="108" spans="1:9">
      <c r="A108" s="284"/>
    </row>
    <row r="109" spans="1:9">
      <c r="A109" s="284"/>
    </row>
    <row r="110" spans="1:9">
      <c r="A110" s="284"/>
    </row>
    <row r="111" spans="1:9">
      <c r="A111" s="284"/>
    </row>
    <row r="112" spans="1:9">
      <c r="A112" s="284"/>
    </row>
    <row r="113" spans="1:1">
      <c r="A113" s="284"/>
    </row>
    <row r="114" spans="1:1">
      <c r="A114" s="284"/>
    </row>
    <row r="115" spans="1:1">
      <c r="A115" s="284"/>
    </row>
    <row r="116" spans="1:1">
      <c r="A116" s="284"/>
    </row>
    <row r="117" spans="1:1">
      <c r="A117" s="284"/>
    </row>
    <row r="118" spans="1:1">
      <c r="A118" s="284"/>
    </row>
    <row r="119" spans="1:1">
      <c r="A119" s="284"/>
    </row>
    <row r="120" spans="1:1">
      <c r="A120" s="284"/>
    </row>
    <row r="121" spans="1:1">
      <c r="A121" s="284"/>
    </row>
    <row r="122" spans="1:1">
      <c r="A122" s="284"/>
    </row>
    <row r="123" spans="1:1">
      <c r="A123" s="284"/>
    </row>
    <row r="124" spans="1:1">
      <c r="A124" s="284"/>
    </row>
    <row r="125" spans="1:1">
      <c r="A125" s="284"/>
    </row>
    <row r="126" spans="1:1">
      <c r="A126" s="284"/>
    </row>
    <row r="127" spans="1:1">
      <c r="A127" s="284"/>
    </row>
    <row r="128" spans="1:1">
      <c r="A128" s="284"/>
    </row>
    <row r="129" spans="1:1">
      <c r="A129" s="284"/>
    </row>
    <row r="130" spans="1:1">
      <c r="A130" s="284"/>
    </row>
    <row r="131" spans="1:1">
      <c r="A131" s="284"/>
    </row>
    <row r="132" spans="1:1">
      <c r="A132" s="284"/>
    </row>
    <row r="133" spans="1:1">
      <c r="A133" s="284"/>
    </row>
    <row r="134" spans="1:1">
      <c r="A134" s="284"/>
    </row>
    <row r="135" spans="1:1">
      <c r="A135" s="284"/>
    </row>
    <row r="136" spans="1:1">
      <c r="A136" s="284"/>
    </row>
    <row r="137" spans="1:1">
      <c r="A137" s="284"/>
    </row>
    <row r="138" spans="1:1">
      <c r="A138" s="284"/>
    </row>
    <row r="139" spans="1:1">
      <c r="A139" s="284"/>
    </row>
    <row r="140" spans="1:1">
      <c r="A140" s="284"/>
    </row>
    <row r="141" spans="1:1">
      <c r="A141" s="284"/>
    </row>
    <row r="142" spans="1:1">
      <c r="A142" s="284"/>
    </row>
    <row r="143" spans="1:1">
      <c r="A143" s="284"/>
    </row>
    <row r="144" spans="1:1">
      <c r="A144" s="284"/>
    </row>
    <row r="145" spans="1:6">
      <c r="A145" s="284"/>
    </row>
    <row r="146" spans="1:6">
      <c r="A146" s="284"/>
    </row>
    <row r="147" spans="1:6">
      <c r="A147" s="284"/>
    </row>
    <row r="148" spans="1:6">
      <c r="A148" s="284"/>
    </row>
    <row r="149" spans="1:6">
      <c r="A149" s="284"/>
    </row>
    <row r="150" spans="1:6">
      <c r="A150" s="284"/>
    </row>
    <row r="151" spans="1:6">
      <c r="A151" s="284"/>
    </row>
    <row r="152" spans="1:6">
      <c r="A152" s="284"/>
    </row>
    <row r="153" spans="1:6">
      <c r="A153" s="284"/>
    </row>
    <row r="154" spans="1:6">
      <c r="A154" s="284"/>
    </row>
    <row r="155" spans="1:6">
      <c r="A155" s="284"/>
    </row>
    <row r="156" spans="1:6">
      <c r="A156" s="284"/>
      <c r="B156" s="40"/>
      <c r="C156" s="40"/>
      <c r="D156" s="40"/>
      <c r="E156" s="40"/>
      <c r="F156" s="40"/>
    </row>
    <row r="157" spans="1:6">
      <c r="A157" s="284"/>
      <c r="B157" s="40"/>
      <c r="C157" s="40"/>
      <c r="D157" s="40"/>
      <c r="E157" s="40"/>
      <c r="F157" s="40"/>
    </row>
    <row r="162" spans="1:6">
      <c r="A162" s="281"/>
      <c r="B162" s="40"/>
      <c r="C162" s="40"/>
      <c r="D162" s="40"/>
      <c r="E162" s="31"/>
      <c r="F162" s="31"/>
    </row>
  </sheetData>
  <mergeCells count="10">
    <mergeCell ref="B43:G43"/>
    <mergeCell ref="B44:G44"/>
    <mergeCell ref="B45:G45"/>
    <mergeCell ref="B46:G46"/>
    <mergeCell ref="B3:G3"/>
    <mergeCell ref="B4:G4"/>
    <mergeCell ref="B5:G5"/>
    <mergeCell ref="B6:G6"/>
    <mergeCell ref="B7:G7"/>
    <mergeCell ref="B42:G42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Roman,Bold"&amp;7AS FILED SEC.2 NON-DIR EXP WITH COST ADJ INCL IN APPENDIX XII CYCLE 6 (ER24-175)</oddHeader>
    <oddFooter>&amp;L&amp;F&amp;CPage 6.&amp;P&amp;R&amp;A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121A-AAD1-470F-8442-3E1E734F735D}">
  <sheetPr>
    <pageSetUpPr fitToPage="1"/>
  </sheetPr>
  <dimension ref="A1:J74"/>
  <sheetViews>
    <sheetView zoomScale="80" zoomScaleNormal="80" workbookViewId="0"/>
  </sheetViews>
  <sheetFormatPr defaultColWidth="8.81640625" defaultRowHeight="15.5"/>
  <cols>
    <col min="1" max="1" width="5.1796875" style="80" bestFit="1" customWidth="1"/>
    <col min="2" max="2" width="80.54296875" style="77" customWidth="1"/>
    <col min="3" max="3" width="21.1796875" style="77" customWidth="1"/>
    <col min="4" max="4" width="1.54296875" style="77" customWidth="1"/>
    <col min="5" max="5" width="16.81640625" style="77" customWidth="1"/>
    <col min="6" max="6" width="1.54296875" style="77" customWidth="1"/>
    <col min="7" max="7" width="51.1796875" style="77" customWidth="1"/>
    <col min="8" max="8" width="5.1796875" style="77" customWidth="1"/>
    <col min="9" max="9" width="8.81640625" style="77"/>
    <col min="10" max="10" width="20.453125" style="77" bestFit="1" customWidth="1"/>
    <col min="11" max="16384" width="8.81640625" style="77"/>
  </cols>
  <sheetData>
    <row r="1" spans="1:8">
      <c r="G1" s="80"/>
      <c r="H1" s="80"/>
    </row>
    <row r="2" spans="1:8">
      <c r="B2" s="722" t="s">
        <v>12</v>
      </c>
      <c r="C2" s="722"/>
      <c r="D2" s="722"/>
      <c r="E2" s="722"/>
      <c r="F2" s="722"/>
      <c r="G2" s="722"/>
      <c r="H2" s="80"/>
    </row>
    <row r="3" spans="1:8">
      <c r="B3" s="722" t="s">
        <v>20</v>
      </c>
      <c r="C3" s="722"/>
      <c r="D3" s="722"/>
      <c r="E3" s="722"/>
      <c r="F3" s="722"/>
      <c r="G3" s="722"/>
      <c r="H3" s="80"/>
    </row>
    <row r="4" spans="1:8">
      <c r="B4" s="722" t="s">
        <v>21</v>
      </c>
      <c r="C4" s="722"/>
      <c r="D4" s="722"/>
      <c r="E4" s="722"/>
      <c r="F4" s="722"/>
      <c r="G4" s="722"/>
      <c r="H4" s="80"/>
    </row>
    <row r="5" spans="1:8">
      <c r="B5" s="723" t="s">
        <v>374</v>
      </c>
      <c r="C5" s="723"/>
      <c r="D5" s="723"/>
      <c r="E5" s="723"/>
      <c r="F5" s="723"/>
      <c r="G5" s="723"/>
      <c r="H5" s="80"/>
    </row>
    <row r="6" spans="1:8">
      <c r="B6" s="724" t="s">
        <v>1</v>
      </c>
      <c r="C6" s="725"/>
      <c r="D6" s="725"/>
      <c r="E6" s="725"/>
      <c r="F6" s="725"/>
      <c r="G6" s="725"/>
      <c r="H6" s="80"/>
    </row>
    <row r="7" spans="1:8">
      <c r="B7" s="80"/>
      <c r="C7" s="80"/>
      <c r="D7" s="80"/>
      <c r="E7" s="188"/>
      <c r="F7" s="188"/>
      <c r="G7" s="80"/>
      <c r="H7" s="80"/>
    </row>
    <row r="8" spans="1:8">
      <c r="A8" s="80" t="s">
        <v>2</v>
      </c>
      <c r="B8" s="176"/>
      <c r="C8" s="80" t="s">
        <v>162</v>
      </c>
      <c r="D8" s="176"/>
      <c r="E8" s="189"/>
      <c r="F8" s="189"/>
      <c r="G8" s="80"/>
      <c r="H8" s="80" t="s">
        <v>2</v>
      </c>
    </row>
    <row r="9" spans="1:8">
      <c r="A9" s="80" t="s">
        <v>14</v>
      </c>
      <c r="C9" s="88" t="s">
        <v>163</v>
      </c>
      <c r="D9" s="176"/>
      <c r="E9" s="177" t="s">
        <v>22</v>
      </c>
      <c r="F9" s="189"/>
      <c r="G9" s="88" t="s">
        <v>6</v>
      </c>
      <c r="H9" s="80" t="s">
        <v>14</v>
      </c>
    </row>
    <row r="10" spans="1:8">
      <c r="C10" s="176"/>
      <c r="D10" s="176"/>
      <c r="E10" s="189"/>
      <c r="F10" s="189"/>
      <c r="G10" s="80"/>
      <c r="H10" s="80"/>
    </row>
    <row r="11" spans="1:8">
      <c r="A11" s="80">
        <v>1</v>
      </c>
      <c r="B11" s="15" t="s">
        <v>179</v>
      </c>
      <c r="C11" s="176"/>
      <c r="D11" s="176"/>
      <c r="E11" s="189"/>
      <c r="F11" s="189"/>
      <c r="G11" s="80"/>
      <c r="H11" s="80">
        <f>A11</f>
        <v>1</v>
      </c>
    </row>
    <row r="12" spans="1:8">
      <c r="A12" s="80">
        <f>+A11+1</f>
        <v>2</v>
      </c>
      <c r="B12" s="12" t="s">
        <v>105</v>
      </c>
      <c r="C12" s="176"/>
      <c r="D12" s="176"/>
      <c r="E12" s="186">
        <v>0</v>
      </c>
      <c r="F12" s="189"/>
      <c r="G12" s="80" t="s">
        <v>420</v>
      </c>
      <c r="H12" s="80">
        <f>H11+1</f>
        <v>2</v>
      </c>
    </row>
    <row r="13" spans="1:8">
      <c r="A13" s="80">
        <f t="shared" ref="A13:A69" si="0">+A12+1</f>
        <v>3</v>
      </c>
      <c r="C13" s="176"/>
      <c r="D13" s="176"/>
      <c r="E13" s="189"/>
      <c r="F13" s="189"/>
      <c r="G13" s="80"/>
      <c r="H13" s="80">
        <f t="shared" ref="H13:H69" si="1">H12+1</f>
        <v>3</v>
      </c>
    </row>
    <row r="14" spans="1:8">
      <c r="A14" s="80">
        <f t="shared" si="0"/>
        <v>4</v>
      </c>
      <c r="B14" s="15" t="s">
        <v>180</v>
      </c>
      <c r="G14" s="80"/>
      <c r="H14" s="80">
        <f t="shared" si="1"/>
        <v>4</v>
      </c>
    </row>
    <row r="15" spans="1:8">
      <c r="A15" s="80">
        <f t="shared" si="0"/>
        <v>5</v>
      </c>
      <c r="B15" s="1" t="s">
        <v>227</v>
      </c>
      <c r="C15" s="80"/>
      <c r="E15" s="186">
        <v>87095.508610000004</v>
      </c>
      <c r="G15" s="80" t="s">
        <v>421</v>
      </c>
      <c r="H15" s="80">
        <f t="shared" si="1"/>
        <v>5</v>
      </c>
    </row>
    <row r="16" spans="1:8">
      <c r="A16" s="80">
        <f t="shared" si="0"/>
        <v>6</v>
      </c>
      <c r="B16" s="3" t="s">
        <v>228</v>
      </c>
      <c r="E16" s="171"/>
      <c r="G16" s="80"/>
      <c r="H16" s="80">
        <f t="shared" si="1"/>
        <v>6</v>
      </c>
    </row>
    <row r="17" spans="1:8">
      <c r="A17" s="80">
        <f t="shared" si="0"/>
        <v>7</v>
      </c>
      <c r="B17" s="1" t="s">
        <v>312</v>
      </c>
      <c r="C17" s="80"/>
      <c r="E17" s="145">
        <v>-6098.2667300000003</v>
      </c>
      <c r="G17" s="80" t="s">
        <v>422</v>
      </c>
      <c r="H17" s="80">
        <f t="shared" si="1"/>
        <v>7</v>
      </c>
    </row>
    <row r="18" spans="1:8">
      <c r="A18" s="80">
        <f t="shared" si="0"/>
        <v>8</v>
      </c>
      <c r="B18" s="1" t="s">
        <v>313</v>
      </c>
      <c r="E18" s="145">
        <v>-2804.3944900000001</v>
      </c>
      <c r="G18" s="80" t="s">
        <v>423</v>
      </c>
      <c r="H18" s="80">
        <f t="shared" si="1"/>
        <v>8</v>
      </c>
    </row>
    <row r="19" spans="1:8">
      <c r="A19" s="80">
        <f t="shared" si="0"/>
        <v>9</v>
      </c>
      <c r="B19" s="12" t="s">
        <v>314</v>
      </c>
      <c r="E19" s="145">
        <v>-7321.03485</v>
      </c>
      <c r="G19" s="80" t="s">
        <v>424</v>
      </c>
      <c r="H19" s="80">
        <f t="shared" si="1"/>
        <v>9</v>
      </c>
    </row>
    <row r="20" spans="1:8">
      <c r="A20" s="80">
        <f t="shared" si="0"/>
        <v>10</v>
      </c>
      <c r="B20" s="12" t="s">
        <v>315</v>
      </c>
      <c r="E20" s="145">
        <v>-4984.1364000000003</v>
      </c>
      <c r="G20" s="80" t="s">
        <v>425</v>
      </c>
      <c r="H20" s="80">
        <f t="shared" si="1"/>
        <v>10</v>
      </c>
    </row>
    <row r="21" spans="1:8">
      <c r="A21" s="80">
        <f t="shared" si="0"/>
        <v>11</v>
      </c>
      <c r="B21" s="1" t="s">
        <v>317</v>
      </c>
      <c r="E21" s="145">
        <v>0</v>
      </c>
      <c r="G21" s="80" t="s">
        <v>426</v>
      </c>
      <c r="H21" s="80">
        <f t="shared" si="1"/>
        <v>11</v>
      </c>
    </row>
    <row r="22" spans="1:8">
      <c r="A22" s="80">
        <f t="shared" si="0"/>
        <v>12</v>
      </c>
      <c r="B22" s="1" t="s">
        <v>316</v>
      </c>
      <c r="E22" s="145">
        <v>-6065.7316999999994</v>
      </c>
      <c r="G22" s="80" t="s">
        <v>427</v>
      </c>
      <c r="H22" s="80">
        <f t="shared" si="1"/>
        <v>12</v>
      </c>
    </row>
    <row r="23" spans="1:8">
      <c r="A23" s="80">
        <f t="shared" si="0"/>
        <v>13</v>
      </c>
      <c r="B23" s="12" t="s">
        <v>318</v>
      </c>
      <c r="E23" s="145">
        <v>-12091.902990000001</v>
      </c>
      <c r="G23" s="80" t="s">
        <v>428</v>
      </c>
      <c r="H23" s="80">
        <f t="shared" si="1"/>
        <v>13</v>
      </c>
    </row>
    <row r="24" spans="1:8">
      <c r="A24" s="80">
        <f t="shared" si="0"/>
        <v>14</v>
      </c>
      <c r="B24" s="12" t="s">
        <v>319</v>
      </c>
      <c r="E24" s="145">
        <v>-16365.16099</v>
      </c>
      <c r="G24" s="80" t="s">
        <v>429</v>
      </c>
      <c r="H24" s="80">
        <f t="shared" si="1"/>
        <v>14</v>
      </c>
    </row>
    <row r="25" spans="1:8">
      <c r="A25" s="80">
        <f t="shared" si="0"/>
        <v>15</v>
      </c>
      <c r="B25" s="12" t="s">
        <v>320</v>
      </c>
      <c r="E25" s="145">
        <v>-597.84213</v>
      </c>
      <c r="G25" s="80" t="s">
        <v>430</v>
      </c>
      <c r="H25" s="80">
        <f t="shared" si="1"/>
        <v>15</v>
      </c>
    </row>
    <row r="26" spans="1:8">
      <c r="A26" s="80">
        <f t="shared" si="0"/>
        <v>16</v>
      </c>
      <c r="B26" s="1" t="s">
        <v>229</v>
      </c>
      <c r="E26" s="524">
        <v>0</v>
      </c>
      <c r="G26" s="80" t="s">
        <v>375</v>
      </c>
      <c r="H26" s="80">
        <f t="shared" si="1"/>
        <v>16</v>
      </c>
    </row>
    <row r="27" spans="1:8">
      <c r="A27" s="80">
        <f t="shared" si="0"/>
        <v>17</v>
      </c>
      <c r="B27" s="1" t="s">
        <v>419</v>
      </c>
      <c r="E27" s="524">
        <v>-1483.653</v>
      </c>
      <c r="F27" s="479"/>
      <c r="G27" s="80" t="s">
        <v>568</v>
      </c>
      <c r="H27" s="80">
        <f t="shared" si="1"/>
        <v>17</v>
      </c>
    </row>
    <row r="28" spans="1:8" ht="16" thickBot="1">
      <c r="A28" s="80">
        <f t="shared" si="0"/>
        <v>18</v>
      </c>
      <c r="B28" s="1" t="s">
        <v>230</v>
      </c>
      <c r="E28" s="659">
        <f>SUM(E15:E27)</f>
        <v>29283.385329999997</v>
      </c>
      <c r="F28" s="479"/>
      <c r="G28" s="192" t="s">
        <v>569</v>
      </c>
      <c r="H28" s="80">
        <f t="shared" si="1"/>
        <v>18</v>
      </c>
    </row>
    <row r="29" spans="1:8" ht="16" thickTop="1">
      <c r="A29" s="80">
        <f t="shared" si="0"/>
        <v>19</v>
      </c>
      <c r="E29" s="72"/>
      <c r="H29" s="80">
        <f t="shared" si="1"/>
        <v>19</v>
      </c>
    </row>
    <row r="30" spans="1:8">
      <c r="A30" s="80">
        <f t="shared" si="0"/>
        <v>20</v>
      </c>
      <c r="B30" s="16" t="s">
        <v>181</v>
      </c>
      <c r="E30" s="193"/>
      <c r="G30" s="80"/>
      <c r="H30" s="80">
        <f t="shared" si="1"/>
        <v>20</v>
      </c>
    </row>
    <row r="31" spans="1:8">
      <c r="A31" s="80">
        <f t="shared" si="0"/>
        <v>21</v>
      </c>
      <c r="B31" s="3" t="s">
        <v>231</v>
      </c>
      <c r="C31" s="80"/>
      <c r="E31" s="186">
        <v>425629.22958000004</v>
      </c>
      <c r="G31" s="80" t="s">
        <v>631</v>
      </c>
      <c r="H31" s="80">
        <f t="shared" si="1"/>
        <v>21</v>
      </c>
    </row>
    <row r="32" spans="1:8">
      <c r="A32" s="80">
        <f t="shared" si="0"/>
        <v>22</v>
      </c>
      <c r="B32" s="3" t="s">
        <v>232</v>
      </c>
      <c r="E32" s="193" t="s">
        <v>7</v>
      </c>
      <c r="G32" s="80"/>
      <c r="H32" s="80">
        <f t="shared" si="1"/>
        <v>22</v>
      </c>
    </row>
    <row r="33" spans="1:10">
      <c r="A33" s="80">
        <f t="shared" si="0"/>
        <v>23</v>
      </c>
      <c r="B33" s="13" t="s">
        <v>321</v>
      </c>
      <c r="E33" s="145">
        <v>0</v>
      </c>
      <c r="G33" s="80" t="s">
        <v>632</v>
      </c>
      <c r="H33" s="80">
        <f t="shared" si="1"/>
        <v>23</v>
      </c>
      <c r="I33" s="367"/>
      <c r="J33" s="194"/>
    </row>
    <row r="34" spans="1:10" ht="15.65" customHeight="1">
      <c r="A34" s="80">
        <f t="shared" si="0"/>
        <v>24</v>
      </c>
      <c r="B34" s="14" t="s">
        <v>176</v>
      </c>
      <c r="E34" s="145">
        <v>0</v>
      </c>
      <c r="G34" s="80" t="s">
        <v>633</v>
      </c>
      <c r="H34" s="80">
        <f t="shared" si="1"/>
        <v>24</v>
      </c>
      <c r="I34" s="367"/>
      <c r="J34" s="194"/>
    </row>
    <row r="35" spans="1:10">
      <c r="A35" s="80">
        <f t="shared" si="0"/>
        <v>25</v>
      </c>
      <c r="B35" s="13" t="s">
        <v>322</v>
      </c>
      <c r="E35" s="145">
        <v>-590.93499999999995</v>
      </c>
      <c r="G35" s="80" t="s">
        <v>634</v>
      </c>
      <c r="H35" s="80">
        <f t="shared" si="1"/>
        <v>25</v>
      </c>
    </row>
    <row r="36" spans="1:10">
      <c r="A36" s="80">
        <f t="shared" si="0"/>
        <v>26</v>
      </c>
      <c r="B36" s="13" t="s">
        <v>323</v>
      </c>
      <c r="E36" s="145">
        <v>-8069.99107</v>
      </c>
      <c r="G36" s="80" t="s">
        <v>635</v>
      </c>
      <c r="H36" s="80">
        <f t="shared" si="1"/>
        <v>26</v>
      </c>
      <c r="J36" s="194"/>
    </row>
    <row r="37" spans="1:10">
      <c r="A37" s="80">
        <f t="shared" si="0"/>
        <v>27</v>
      </c>
      <c r="B37" s="13" t="s">
        <v>324</v>
      </c>
      <c r="E37" s="145">
        <v>-62.146000000000001</v>
      </c>
      <c r="G37" s="80" t="s">
        <v>636</v>
      </c>
      <c r="H37" s="80">
        <f t="shared" si="1"/>
        <v>27</v>
      </c>
      <c r="I37" s="367"/>
    </row>
    <row r="38" spans="1:10">
      <c r="A38" s="80">
        <f t="shared" si="0"/>
        <v>28</v>
      </c>
      <c r="B38" s="13" t="s">
        <v>325</v>
      </c>
      <c r="E38" s="145">
        <v>-192.75449</v>
      </c>
      <c r="G38" s="80" t="s">
        <v>637</v>
      </c>
      <c r="H38" s="80">
        <f t="shared" si="1"/>
        <v>28</v>
      </c>
      <c r="I38" s="367"/>
      <c r="J38" s="194"/>
    </row>
    <row r="39" spans="1:10" ht="31">
      <c r="A39" s="80">
        <f t="shared" si="0"/>
        <v>29</v>
      </c>
      <c r="B39" s="13" t="s">
        <v>326</v>
      </c>
      <c r="E39" s="145">
        <v>-260.3999</v>
      </c>
      <c r="G39" s="195" t="s">
        <v>638</v>
      </c>
      <c r="H39" s="80">
        <f t="shared" si="1"/>
        <v>29</v>
      </c>
    </row>
    <row r="40" spans="1:10">
      <c r="A40" s="80">
        <f t="shared" si="0"/>
        <v>30</v>
      </c>
      <c r="B40" s="13" t="s">
        <v>327</v>
      </c>
      <c r="E40" s="145">
        <v>-70.022660000000002</v>
      </c>
      <c r="G40" s="80" t="s">
        <v>639</v>
      </c>
      <c r="H40" s="80">
        <f t="shared" si="1"/>
        <v>30</v>
      </c>
    </row>
    <row r="41" spans="1:10">
      <c r="A41" s="80">
        <f t="shared" si="0"/>
        <v>31</v>
      </c>
      <c r="B41" s="13" t="s">
        <v>328</v>
      </c>
      <c r="E41" s="145">
        <v>-120323.24240999999</v>
      </c>
      <c r="G41" s="80" t="s">
        <v>640</v>
      </c>
      <c r="H41" s="80">
        <f t="shared" si="1"/>
        <v>31</v>
      </c>
    </row>
    <row r="42" spans="1:10">
      <c r="A42" s="80">
        <f t="shared" si="0"/>
        <v>32</v>
      </c>
      <c r="B42" s="1" t="s">
        <v>608</v>
      </c>
      <c r="E42" s="145">
        <v>-1534.3720000000001</v>
      </c>
      <c r="G42" s="80" t="s">
        <v>618</v>
      </c>
      <c r="H42" s="80">
        <f t="shared" si="1"/>
        <v>32</v>
      </c>
    </row>
    <row r="43" spans="1:10">
      <c r="A43" s="80">
        <f t="shared" si="0"/>
        <v>33</v>
      </c>
      <c r="B43" s="5" t="s">
        <v>609</v>
      </c>
      <c r="E43" s="557">
        <f>-'Pg7.2 Rev AH-3'!K30</f>
        <v>458.73322999999999</v>
      </c>
      <c r="F43" s="479" t="s">
        <v>393</v>
      </c>
      <c r="G43" s="195" t="s">
        <v>650</v>
      </c>
      <c r="H43" s="80">
        <f t="shared" si="1"/>
        <v>33</v>
      </c>
      <c r="J43" s="643"/>
    </row>
    <row r="44" spans="1:10">
      <c r="A44" s="80">
        <f t="shared" si="0"/>
        <v>34</v>
      </c>
      <c r="B44" s="3" t="s">
        <v>234</v>
      </c>
      <c r="E44" s="556">
        <f>SUM(E31:E43)</f>
        <v>294984.09928000002</v>
      </c>
      <c r="F44" s="479" t="s">
        <v>393</v>
      </c>
      <c r="G44" s="80" t="s">
        <v>610</v>
      </c>
      <c r="H44" s="80">
        <f t="shared" si="1"/>
        <v>34</v>
      </c>
      <c r="J44" s="643"/>
    </row>
    <row r="45" spans="1:10">
      <c r="A45" s="80">
        <f t="shared" si="0"/>
        <v>35</v>
      </c>
      <c r="B45" s="3" t="s">
        <v>237</v>
      </c>
      <c r="E45" s="146">
        <v>-5391.9716699999999</v>
      </c>
      <c r="G45" s="80" t="s">
        <v>441</v>
      </c>
      <c r="H45" s="80">
        <f t="shared" si="1"/>
        <v>35</v>
      </c>
      <c r="J45" s="643"/>
    </row>
    <row r="46" spans="1:10">
      <c r="A46" s="80">
        <f t="shared" si="0"/>
        <v>36</v>
      </c>
      <c r="B46" s="3" t="s">
        <v>233</v>
      </c>
      <c r="E46" s="556">
        <f>SUM(E44:E45)</f>
        <v>289592.12761000003</v>
      </c>
      <c r="F46" s="479" t="s">
        <v>393</v>
      </c>
      <c r="G46" s="80" t="s">
        <v>499</v>
      </c>
      <c r="H46" s="80">
        <f t="shared" si="1"/>
        <v>36</v>
      </c>
    </row>
    <row r="47" spans="1:10">
      <c r="A47" s="80">
        <f t="shared" si="0"/>
        <v>37</v>
      </c>
      <c r="B47" s="1" t="s">
        <v>8</v>
      </c>
      <c r="E47" s="196">
        <v>0.10042868528368035</v>
      </c>
      <c r="G47" s="192" t="s">
        <v>409</v>
      </c>
      <c r="H47" s="80">
        <f t="shared" si="1"/>
        <v>37</v>
      </c>
      <c r="J47" s="626"/>
    </row>
    <row r="48" spans="1:10">
      <c r="A48" s="80">
        <f t="shared" si="0"/>
        <v>38</v>
      </c>
      <c r="B48" s="3" t="s">
        <v>235</v>
      </c>
      <c r="E48" s="558">
        <f>E46*E47</f>
        <v>29083.35664437609</v>
      </c>
      <c r="F48" s="479" t="s">
        <v>393</v>
      </c>
      <c r="G48" s="80" t="s">
        <v>611</v>
      </c>
      <c r="H48" s="80">
        <f t="shared" si="1"/>
        <v>38</v>
      </c>
    </row>
    <row r="49" spans="1:10">
      <c r="A49" s="80">
        <f t="shared" si="0"/>
        <v>39</v>
      </c>
      <c r="B49" s="77" t="s">
        <v>33</v>
      </c>
      <c r="E49" s="197">
        <f>E69*(-E45)</f>
        <v>2079.7502570222109</v>
      </c>
      <c r="G49" s="80" t="s">
        <v>612</v>
      </c>
      <c r="H49" s="80">
        <f t="shared" si="1"/>
        <v>39</v>
      </c>
    </row>
    <row r="50" spans="1:10" ht="16" thickBot="1">
      <c r="A50" s="80">
        <f t="shared" si="0"/>
        <v>40</v>
      </c>
      <c r="B50" s="185" t="s">
        <v>236</v>
      </c>
      <c r="E50" s="559">
        <f>E49+E48</f>
        <v>31163.1069013983</v>
      </c>
      <c r="F50" s="479" t="s">
        <v>393</v>
      </c>
      <c r="G50" s="80" t="s">
        <v>613</v>
      </c>
      <c r="H50" s="80">
        <f t="shared" si="1"/>
        <v>40</v>
      </c>
      <c r="I50" s="185"/>
      <c r="J50" s="626"/>
    </row>
    <row r="51" spans="1:10" ht="16" thickTop="1">
      <c r="A51" s="80">
        <f t="shared" si="0"/>
        <v>41</v>
      </c>
      <c r="B51" s="198"/>
      <c r="E51" s="199"/>
      <c r="G51" s="80"/>
      <c r="H51" s="80">
        <f t="shared" si="1"/>
        <v>41</v>
      </c>
    </row>
    <row r="52" spans="1:10">
      <c r="A52" s="80">
        <f t="shared" si="0"/>
        <v>42</v>
      </c>
      <c r="B52" s="4" t="s">
        <v>23</v>
      </c>
      <c r="E52" s="200"/>
      <c r="G52" s="80"/>
      <c r="H52" s="80">
        <f t="shared" si="1"/>
        <v>42</v>
      </c>
    </row>
    <row r="53" spans="1:10">
      <c r="A53" s="80">
        <f t="shared" si="0"/>
        <v>43</v>
      </c>
      <c r="B53" s="3" t="s">
        <v>339</v>
      </c>
      <c r="E53" s="201">
        <v>5164791.7493253844</v>
      </c>
      <c r="F53" s="479"/>
      <c r="G53" s="80" t="s">
        <v>572</v>
      </c>
      <c r="H53" s="80">
        <f t="shared" si="1"/>
        <v>43</v>
      </c>
    </row>
    <row r="54" spans="1:10">
      <c r="A54" s="80">
        <f t="shared" si="0"/>
        <v>44</v>
      </c>
      <c r="B54" s="3" t="s">
        <v>9</v>
      </c>
      <c r="E54" s="202">
        <v>0</v>
      </c>
      <c r="G54" s="80" t="s">
        <v>24</v>
      </c>
      <c r="H54" s="80">
        <f t="shared" si="1"/>
        <v>44</v>
      </c>
    </row>
    <row r="55" spans="1:10">
      <c r="A55" s="80">
        <f t="shared" si="0"/>
        <v>45</v>
      </c>
      <c r="B55" s="3" t="s">
        <v>10</v>
      </c>
      <c r="E55" s="203">
        <v>36285.787851161265</v>
      </c>
      <c r="F55" s="479"/>
      <c r="G55" s="204" t="s">
        <v>573</v>
      </c>
      <c r="H55" s="80">
        <f t="shared" si="1"/>
        <v>45</v>
      </c>
    </row>
    <row r="56" spans="1:10">
      <c r="A56" s="80">
        <f t="shared" si="0"/>
        <v>46</v>
      </c>
      <c r="B56" s="3" t="s">
        <v>11</v>
      </c>
      <c r="E56" s="205">
        <v>79532.990880131401</v>
      </c>
      <c r="F56" s="479"/>
      <c r="G56" s="204" t="s">
        <v>574</v>
      </c>
      <c r="H56" s="80">
        <f t="shared" si="1"/>
        <v>46</v>
      </c>
    </row>
    <row r="57" spans="1:10" ht="16" thickBot="1">
      <c r="A57" s="80">
        <f t="shared" si="0"/>
        <v>47</v>
      </c>
      <c r="B57" s="3" t="s">
        <v>25</v>
      </c>
      <c r="E57" s="206">
        <f>SUM(E53:E56)</f>
        <v>5280610.5280566774</v>
      </c>
      <c r="F57" s="479"/>
      <c r="G57" s="80" t="s">
        <v>614</v>
      </c>
      <c r="H57" s="80">
        <f t="shared" si="1"/>
        <v>47</v>
      </c>
      <c r="I57" s="185"/>
      <c r="J57" s="626"/>
    </row>
    <row r="58" spans="1:10" ht="16" thickTop="1">
      <c r="A58" s="80">
        <f t="shared" si="0"/>
        <v>48</v>
      </c>
      <c r="B58" s="198"/>
      <c r="E58" s="72"/>
      <c r="G58" s="80"/>
      <c r="H58" s="80">
        <f t="shared" si="1"/>
        <v>48</v>
      </c>
    </row>
    <row r="59" spans="1:10">
      <c r="A59" s="80">
        <f t="shared" si="0"/>
        <v>49</v>
      </c>
      <c r="B59" s="3" t="s">
        <v>338</v>
      </c>
      <c r="E59" s="207">
        <f>E53</f>
        <v>5164791.7493253844</v>
      </c>
      <c r="F59" s="479"/>
      <c r="G59" s="154" t="s">
        <v>615</v>
      </c>
      <c r="H59" s="80">
        <f t="shared" si="1"/>
        <v>49</v>
      </c>
    </row>
    <row r="60" spans="1:10">
      <c r="A60" s="80">
        <f t="shared" si="0"/>
        <v>50</v>
      </c>
      <c r="B60" s="3" t="s">
        <v>26</v>
      </c>
      <c r="E60" s="208">
        <v>567644.06525538466</v>
      </c>
      <c r="F60" s="479"/>
      <c r="G60" s="204" t="s">
        <v>575</v>
      </c>
      <c r="H60" s="80">
        <f t="shared" si="1"/>
        <v>50</v>
      </c>
    </row>
    <row r="61" spans="1:10">
      <c r="A61" s="80">
        <f t="shared" si="0"/>
        <v>51</v>
      </c>
      <c r="B61" s="3" t="s">
        <v>27</v>
      </c>
      <c r="E61" s="202">
        <v>0</v>
      </c>
      <c r="G61" s="80" t="s">
        <v>24</v>
      </c>
      <c r="H61" s="80">
        <f t="shared" si="1"/>
        <v>51</v>
      </c>
    </row>
    <row r="62" spans="1:10">
      <c r="A62" s="80">
        <f t="shared" si="0"/>
        <v>52</v>
      </c>
      <c r="B62" s="3" t="s">
        <v>28</v>
      </c>
      <c r="E62" s="208">
        <v>510344.36022999999</v>
      </c>
      <c r="F62" s="479"/>
      <c r="G62" s="204" t="s">
        <v>576</v>
      </c>
      <c r="H62" s="80">
        <f t="shared" si="1"/>
        <v>52</v>
      </c>
    </row>
    <row r="63" spans="1:10">
      <c r="A63" s="80">
        <f t="shared" si="0"/>
        <v>53</v>
      </c>
      <c r="B63" s="3" t="s">
        <v>29</v>
      </c>
      <c r="E63" s="208">
        <v>6294515</v>
      </c>
      <c r="F63" s="479"/>
      <c r="G63" s="204" t="s">
        <v>577</v>
      </c>
      <c r="H63" s="80">
        <f t="shared" si="1"/>
        <v>53</v>
      </c>
    </row>
    <row r="64" spans="1:10">
      <c r="A64" s="80">
        <f t="shared" si="0"/>
        <v>54</v>
      </c>
      <c r="B64" s="185" t="s">
        <v>9</v>
      </c>
      <c r="E64" s="202">
        <v>0</v>
      </c>
      <c r="G64" s="80" t="s">
        <v>24</v>
      </c>
      <c r="H64" s="80">
        <f t="shared" si="1"/>
        <v>54</v>
      </c>
    </row>
    <row r="65" spans="1:10">
      <c r="A65" s="80">
        <f t="shared" si="0"/>
        <v>55</v>
      </c>
      <c r="B65" s="3" t="s">
        <v>30</v>
      </c>
      <c r="E65" s="208">
        <v>361309</v>
      </c>
      <c r="F65" s="479"/>
      <c r="G65" s="204" t="s">
        <v>578</v>
      </c>
      <c r="H65" s="80">
        <f t="shared" si="1"/>
        <v>55</v>
      </c>
    </row>
    <row r="66" spans="1:10">
      <c r="A66" s="80">
        <f t="shared" si="0"/>
        <v>56</v>
      </c>
      <c r="B66" s="3" t="s">
        <v>31</v>
      </c>
      <c r="E66" s="209">
        <v>791935</v>
      </c>
      <c r="F66" s="479"/>
      <c r="G66" s="204" t="s">
        <v>579</v>
      </c>
      <c r="H66" s="80">
        <f t="shared" si="1"/>
        <v>56</v>
      </c>
    </row>
    <row r="67" spans="1:10" ht="16" thickBot="1">
      <c r="A67" s="80">
        <f t="shared" si="0"/>
        <v>57</v>
      </c>
      <c r="B67" s="3" t="s">
        <v>32</v>
      </c>
      <c r="E67" s="210">
        <f>SUM(E59:E66)</f>
        <v>13690539.174810769</v>
      </c>
      <c r="F67" s="479"/>
      <c r="G67" s="80" t="s">
        <v>616</v>
      </c>
      <c r="H67" s="80">
        <f t="shared" si="1"/>
        <v>57</v>
      </c>
      <c r="I67" s="185"/>
      <c r="J67" s="626"/>
    </row>
    <row r="68" spans="1:10" ht="16" thickTop="1">
      <c r="A68" s="80">
        <f t="shared" si="0"/>
        <v>58</v>
      </c>
      <c r="E68" s="569"/>
      <c r="G68" s="80"/>
      <c r="H68" s="80">
        <f t="shared" si="1"/>
        <v>58</v>
      </c>
    </row>
    <row r="69" spans="1:10" ht="19" thickBot="1">
      <c r="A69" s="80">
        <f t="shared" si="0"/>
        <v>59</v>
      </c>
      <c r="B69" s="3" t="s">
        <v>337</v>
      </c>
      <c r="E69" s="211">
        <f>E57/E67</f>
        <v>0.38571238580380207</v>
      </c>
      <c r="G69" s="80" t="s">
        <v>617</v>
      </c>
      <c r="H69" s="80">
        <f t="shared" si="1"/>
        <v>59</v>
      </c>
      <c r="I69" s="185"/>
    </row>
    <row r="70" spans="1:10" ht="16" thickTop="1">
      <c r="B70" s="185" t="s">
        <v>7</v>
      </c>
      <c r="E70" s="212"/>
      <c r="G70" s="80"/>
      <c r="H70" s="80"/>
    </row>
    <row r="71" spans="1:10">
      <c r="B71" s="185"/>
      <c r="E71" s="212"/>
      <c r="G71" s="80"/>
      <c r="H71" s="80"/>
    </row>
    <row r="72" spans="1:10">
      <c r="A72" s="479" t="s">
        <v>393</v>
      </c>
      <c r="B72" s="5" t="str">
        <f>'Pg2 App XII C1 Comparison'!B57</f>
        <v>Items in BOLD have changed to correct the over-allocation of "Duplicate Charges (Company Energy Use)" Credit in FERC Account no. 929.</v>
      </c>
      <c r="E72" s="212"/>
      <c r="F72" s="212"/>
      <c r="G72" s="80"/>
      <c r="H72" s="80"/>
    </row>
    <row r="73" spans="1:10" ht="18">
      <c r="A73" s="213">
        <v>1</v>
      </c>
      <c r="B73" s="3" t="s">
        <v>450</v>
      </c>
      <c r="H73" s="80"/>
    </row>
    <row r="74" spans="1:10">
      <c r="B74" s="185"/>
      <c r="E74" s="180"/>
      <c r="F74" s="180"/>
      <c r="G74" s="80"/>
      <c r="H74" s="80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3579-A447-4B28-BC32-B788D98841A4}">
  <sheetPr>
    <pageSetUpPr fitToPage="1"/>
  </sheetPr>
  <dimension ref="A1:J74"/>
  <sheetViews>
    <sheetView zoomScale="80" zoomScaleNormal="80" workbookViewId="0"/>
  </sheetViews>
  <sheetFormatPr defaultColWidth="8.81640625" defaultRowHeight="15.5"/>
  <cols>
    <col min="1" max="1" width="5.1796875" style="80" bestFit="1" customWidth="1"/>
    <col min="2" max="2" width="80.54296875" style="77" customWidth="1"/>
    <col min="3" max="3" width="21.1796875" style="77" customWidth="1"/>
    <col min="4" max="4" width="1.54296875" style="77" customWidth="1"/>
    <col min="5" max="5" width="16.81640625" style="77" customWidth="1"/>
    <col min="6" max="6" width="1.54296875" style="77" customWidth="1"/>
    <col min="7" max="7" width="53.81640625" style="77" customWidth="1"/>
    <col min="8" max="8" width="5.1796875" style="77" customWidth="1"/>
    <col min="9" max="9" width="8.81640625" style="77"/>
    <col min="10" max="10" width="20.453125" style="77" bestFit="1" customWidth="1"/>
    <col min="11" max="16384" width="8.81640625" style="77"/>
  </cols>
  <sheetData>
    <row r="1" spans="1:8">
      <c r="A1" s="630" t="s">
        <v>642</v>
      </c>
    </row>
    <row r="2" spans="1:8">
      <c r="G2" s="80"/>
      <c r="H2" s="80"/>
    </row>
    <row r="3" spans="1:8">
      <c r="B3" s="722" t="s">
        <v>12</v>
      </c>
      <c r="C3" s="722"/>
      <c r="D3" s="722"/>
      <c r="E3" s="722"/>
      <c r="F3" s="722"/>
      <c r="G3" s="722"/>
      <c r="H3" s="80"/>
    </row>
    <row r="4" spans="1:8">
      <c r="B4" s="722" t="s">
        <v>20</v>
      </c>
      <c r="C4" s="722"/>
      <c r="D4" s="722"/>
      <c r="E4" s="722"/>
      <c r="F4" s="722"/>
      <c r="G4" s="722"/>
      <c r="H4" s="80"/>
    </row>
    <row r="5" spans="1:8">
      <c r="B5" s="722" t="s">
        <v>21</v>
      </c>
      <c r="C5" s="722"/>
      <c r="D5" s="722"/>
      <c r="E5" s="722"/>
      <c r="F5" s="722"/>
      <c r="G5" s="722"/>
      <c r="H5" s="80"/>
    </row>
    <row r="6" spans="1:8">
      <c r="B6" s="723" t="s">
        <v>374</v>
      </c>
      <c r="C6" s="723"/>
      <c r="D6" s="723"/>
      <c r="E6" s="723"/>
      <c r="F6" s="723"/>
      <c r="G6" s="723"/>
      <c r="H6" s="80"/>
    </row>
    <row r="7" spans="1:8">
      <c r="B7" s="724" t="s">
        <v>1</v>
      </c>
      <c r="C7" s="725"/>
      <c r="D7" s="725"/>
      <c r="E7" s="725"/>
      <c r="F7" s="725"/>
      <c r="G7" s="725"/>
      <c r="H7" s="80"/>
    </row>
    <row r="8" spans="1:8">
      <c r="B8" s="80"/>
      <c r="C8" s="80"/>
      <c r="D8" s="80"/>
      <c r="E8" s="188"/>
      <c r="F8" s="188"/>
      <c r="G8" s="80"/>
      <c r="H8" s="80"/>
    </row>
    <row r="9" spans="1:8">
      <c r="A9" s="80" t="s">
        <v>2</v>
      </c>
      <c r="B9" s="176"/>
      <c r="C9" s="80" t="s">
        <v>162</v>
      </c>
      <c r="D9" s="176"/>
      <c r="E9" s="189"/>
      <c r="F9" s="189"/>
      <c r="G9" s="80"/>
      <c r="H9" s="80" t="s">
        <v>2</v>
      </c>
    </row>
    <row r="10" spans="1:8">
      <c r="A10" s="80" t="s">
        <v>14</v>
      </c>
      <c r="C10" s="88" t="s">
        <v>163</v>
      </c>
      <c r="D10" s="176"/>
      <c r="E10" s="177" t="s">
        <v>22</v>
      </c>
      <c r="F10" s="189"/>
      <c r="G10" s="88" t="s">
        <v>6</v>
      </c>
      <c r="H10" s="80" t="s">
        <v>14</v>
      </c>
    </row>
    <row r="11" spans="1:8">
      <c r="C11" s="176"/>
      <c r="D11" s="176"/>
      <c r="E11" s="189"/>
      <c r="F11" s="189"/>
      <c r="G11" s="80"/>
      <c r="H11" s="80"/>
    </row>
    <row r="12" spans="1:8">
      <c r="A12" s="80">
        <v>1</v>
      </c>
      <c r="B12" s="15" t="s">
        <v>179</v>
      </c>
      <c r="C12" s="176"/>
      <c r="D12" s="176"/>
      <c r="E12" s="189"/>
      <c r="F12" s="189"/>
      <c r="G12" s="80"/>
      <c r="H12" s="80">
        <f>A12</f>
        <v>1</v>
      </c>
    </row>
    <row r="13" spans="1:8">
      <c r="A13" s="80">
        <f>+A12+1</f>
        <v>2</v>
      </c>
      <c r="B13" s="12" t="s">
        <v>105</v>
      </c>
      <c r="C13" s="176"/>
      <c r="D13" s="176"/>
      <c r="E13" s="186">
        <v>0</v>
      </c>
      <c r="F13" s="189"/>
      <c r="G13" s="80" t="s">
        <v>420</v>
      </c>
      <c r="H13" s="80">
        <f>H12+1</f>
        <v>2</v>
      </c>
    </row>
    <row r="14" spans="1:8">
      <c r="A14" s="80">
        <f t="shared" ref="A14:A69" si="0">+A13+1</f>
        <v>3</v>
      </c>
      <c r="C14" s="176"/>
      <c r="D14" s="176"/>
      <c r="E14" s="189"/>
      <c r="F14" s="189"/>
      <c r="G14" s="80"/>
      <c r="H14" s="80">
        <f t="shared" ref="H14:H69" si="1">H13+1</f>
        <v>3</v>
      </c>
    </row>
    <row r="15" spans="1:8">
      <c r="A15" s="80">
        <f t="shared" si="0"/>
        <v>4</v>
      </c>
      <c r="B15" s="15" t="s">
        <v>180</v>
      </c>
      <c r="G15" s="80"/>
      <c r="H15" s="80">
        <f t="shared" si="1"/>
        <v>4</v>
      </c>
    </row>
    <row r="16" spans="1:8">
      <c r="A16" s="80">
        <f t="shared" si="0"/>
        <v>5</v>
      </c>
      <c r="B16" s="1" t="s">
        <v>227</v>
      </c>
      <c r="C16" s="80"/>
      <c r="E16" s="186">
        <v>87095.508610000004</v>
      </c>
      <c r="G16" s="80" t="s">
        <v>421</v>
      </c>
      <c r="H16" s="80">
        <f t="shared" si="1"/>
        <v>5</v>
      </c>
    </row>
    <row r="17" spans="1:8">
      <c r="A17" s="80">
        <f t="shared" si="0"/>
        <v>6</v>
      </c>
      <c r="B17" s="3" t="s">
        <v>228</v>
      </c>
      <c r="E17" s="171"/>
      <c r="G17" s="80"/>
      <c r="H17" s="80">
        <f t="shared" si="1"/>
        <v>6</v>
      </c>
    </row>
    <row r="18" spans="1:8">
      <c r="A18" s="80">
        <f t="shared" si="0"/>
        <v>7</v>
      </c>
      <c r="B18" s="1" t="s">
        <v>312</v>
      </c>
      <c r="C18" s="80"/>
      <c r="E18" s="145">
        <v>-6098.2667300000003</v>
      </c>
      <c r="G18" s="80" t="s">
        <v>422</v>
      </c>
      <c r="H18" s="80">
        <f t="shared" si="1"/>
        <v>7</v>
      </c>
    </row>
    <row r="19" spans="1:8">
      <c r="A19" s="80">
        <f t="shared" si="0"/>
        <v>8</v>
      </c>
      <c r="B19" s="1" t="s">
        <v>313</v>
      </c>
      <c r="E19" s="145">
        <v>-2804.3944900000001</v>
      </c>
      <c r="G19" s="80" t="s">
        <v>423</v>
      </c>
      <c r="H19" s="80">
        <f t="shared" si="1"/>
        <v>8</v>
      </c>
    </row>
    <row r="20" spans="1:8">
      <c r="A20" s="80">
        <f t="shared" si="0"/>
        <v>9</v>
      </c>
      <c r="B20" s="12" t="s">
        <v>314</v>
      </c>
      <c r="E20" s="145">
        <v>-7321.03485</v>
      </c>
      <c r="G20" s="80" t="s">
        <v>424</v>
      </c>
      <c r="H20" s="80">
        <f t="shared" si="1"/>
        <v>9</v>
      </c>
    </row>
    <row r="21" spans="1:8">
      <c r="A21" s="80">
        <f t="shared" si="0"/>
        <v>10</v>
      </c>
      <c r="B21" s="12" t="s">
        <v>315</v>
      </c>
      <c r="E21" s="145">
        <v>-4984.1364000000003</v>
      </c>
      <c r="G21" s="80" t="s">
        <v>425</v>
      </c>
      <c r="H21" s="80">
        <f t="shared" si="1"/>
        <v>10</v>
      </c>
    </row>
    <row r="22" spans="1:8">
      <c r="A22" s="80">
        <f t="shared" si="0"/>
        <v>11</v>
      </c>
      <c r="B22" s="1" t="s">
        <v>317</v>
      </c>
      <c r="E22" s="145">
        <v>0</v>
      </c>
      <c r="G22" s="80" t="s">
        <v>426</v>
      </c>
      <c r="H22" s="80">
        <f t="shared" si="1"/>
        <v>11</v>
      </c>
    </row>
    <row r="23" spans="1:8">
      <c r="A23" s="80">
        <f t="shared" si="0"/>
        <v>12</v>
      </c>
      <c r="B23" s="1" t="s">
        <v>316</v>
      </c>
      <c r="E23" s="145">
        <v>-6065.7316999999994</v>
      </c>
      <c r="G23" s="80" t="s">
        <v>427</v>
      </c>
      <c r="H23" s="80">
        <f t="shared" si="1"/>
        <v>12</v>
      </c>
    </row>
    <row r="24" spans="1:8">
      <c r="A24" s="80">
        <f t="shared" si="0"/>
        <v>13</v>
      </c>
      <c r="B24" s="12" t="s">
        <v>318</v>
      </c>
      <c r="E24" s="145">
        <v>-12091.902990000001</v>
      </c>
      <c r="G24" s="80" t="s">
        <v>428</v>
      </c>
      <c r="H24" s="80">
        <f t="shared" si="1"/>
        <v>13</v>
      </c>
    </row>
    <row r="25" spans="1:8">
      <c r="A25" s="80">
        <f t="shared" si="0"/>
        <v>14</v>
      </c>
      <c r="B25" s="12" t="s">
        <v>319</v>
      </c>
      <c r="E25" s="145">
        <v>-16365.16099</v>
      </c>
      <c r="G25" s="80" t="s">
        <v>429</v>
      </c>
      <c r="H25" s="80">
        <f t="shared" si="1"/>
        <v>14</v>
      </c>
    </row>
    <row r="26" spans="1:8">
      <c r="A26" s="80">
        <f t="shared" si="0"/>
        <v>15</v>
      </c>
      <c r="B26" s="12" t="s">
        <v>320</v>
      </c>
      <c r="E26" s="145">
        <v>-597.84213</v>
      </c>
      <c r="G26" s="80" t="s">
        <v>430</v>
      </c>
      <c r="H26" s="80">
        <f t="shared" si="1"/>
        <v>15</v>
      </c>
    </row>
    <row r="27" spans="1:8">
      <c r="A27" s="80">
        <f t="shared" si="0"/>
        <v>16</v>
      </c>
      <c r="B27" s="1" t="s">
        <v>229</v>
      </c>
      <c r="E27" s="524">
        <v>0</v>
      </c>
      <c r="G27" s="80" t="s">
        <v>375</v>
      </c>
      <c r="H27" s="80">
        <f t="shared" si="1"/>
        <v>16</v>
      </c>
    </row>
    <row r="28" spans="1:8">
      <c r="A28" s="80">
        <f t="shared" si="0"/>
        <v>17</v>
      </c>
      <c r="B28" s="5" t="s">
        <v>419</v>
      </c>
      <c r="E28" s="554">
        <v>-1483.653</v>
      </c>
      <c r="F28" s="479" t="s">
        <v>393</v>
      </c>
      <c r="G28" s="80" t="s">
        <v>568</v>
      </c>
      <c r="H28" s="80">
        <f t="shared" si="1"/>
        <v>17</v>
      </c>
    </row>
    <row r="29" spans="1:8">
      <c r="A29" s="80">
        <f t="shared" si="0"/>
        <v>18</v>
      </c>
      <c r="B29" s="1" t="s">
        <v>230</v>
      </c>
      <c r="E29" s="555">
        <f>SUM(E16:E28)</f>
        <v>29283.385329999997</v>
      </c>
      <c r="F29" s="479" t="s">
        <v>393</v>
      </c>
      <c r="G29" s="192" t="s">
        <v>569</v>
      </c>
      <c r="H29" s="80">
        <f t="shared" si="1"/>
        <v>18</v>
      </c>
    </row>
    <row r="30" spans="1:8">
      <c r="A30" s="80">
        <f t="shared" si="0"/>
        <v>19</v>
      </c>
      <c r="E30" s="72"/>
      <c r="H30" s="80">
        <f t="shared" si="1"/>
        <v>19</v>
      </c>
    </row>
    <row r="31" spans="1:8">
      <c r="A31" s="80">
        <f t="shared" si="0"/>
        <v>20</v>
      </c>
      <c r="B31" s="16" t="s">
        <v>181</v>
      </c>
      <c r="E31" s="193"/>
      <c r="G31" s="80"/>
      <c r="H31" s="80">
        <f t="shared" si="1"/>
        <v>20</v>
      </c>
    </row>
    <row r="32" spans="1:8">
      <c r="A32" s="80">
        <f t="shared" si="0"/>
        <v>21</v>
      </c>
      <c r="B32" s="3" t="s">
        <v>231</v>
      </c>
      <c r="C32" s="80"/>
      <c r="E32" s="186">
        <v>425629.22958000004</v>
      </c>
      <c r="G32" s="80" t="s">
        <v>431</v>
      </c>
      <c r="H32" s="80">
        <f t="shared" si="1"/>
        <v>21</v>
      </c>
    </row>
    <row r="33" spans="1:10">
      <c r="A33" s="80">
        <f t="shared" si="0"/>
        <v>22</v>
      </c>
      <c r="B33" s="3" t="s">
        <v>232</v>
      </c>
      <c r="E33" s="193" t="s">
        <v>7</v>
      </c>
      <c r="G33" s="80"/>
      <c r="H33" s="80">
        <f t="shared" si="1"/>
        <v>22</v>
      </c>
    </row>
    <row r="34" spans="1:10">
      <c r="A34" s="80">
        <f t="shared" si="0"/>
        <v>23</v>
      </c>
      <c r="B34" s="13" t="s">
        <v>321</v>
      </c>
      <c r="E34" s="145">
        <v>0</v>
      </c>
      <c r="G34" s="80" t="s">
        <v>432</v>
      </c>
      <c r="H34" s="80">
        <f t="shared" si="1"/>
        <v>23</v>
      </c>
      <c r="I34" s="367"/>
      <c r="J34" s="194"/>
    </row>
    <row r="35" spans="1:10" ht="15.65" customHeight="1">
      <c r="A35" s="80">
        <f t="shared" si="0"/>
        <v>24</v>
      </c>
      <c r="B35" s="14" t="s">
        <v>176</v>
      </c>
      <c r="E35" s="145">
        <v>0</v>
      </c>
      <c r="G35" s="80" t="s">
        <v>433</v>
      </c>
      <c r="H35" s="80">
        <f t="shared" si="1"/>
        <v>24</v>
      </c>
      <c r="I35" s="367"/>
      <c r="J35" s="194"/>
    </row>
    <row r="36" spans="1:10">
      <c r="A36" s="80">
        <f t="shared" si="0"/>
        <v>25</v>
      </c>
      <c r="B36" s="13" t="s">
        <v>322</v>
      </c>
      <c r="E36" s="145">
        <v>-590.93499999999995</v>
      </c>
      <c r="G36" s="80" t="s">
        <v>434</v>
      </c>
      <c r="H36" s="80">
        <f t="shared" si="1"/>
        <v>25</v>
      </c>
    </row>
    <row r="37" spans="1:10">
      <c r="A37" s="80">
        <f t="shared" si="0"/>
        <v>26</v>
      </c>
      <c r="B37" s="13" t="s">
        <v>323</v>
      </c>
      <c r="E37" s="145">
        <v>-8069.99107</v>
      </c>
      <c r="G37" s="80" t="s">
        <v>435</v>
      </c>
      <c r="H37" s="80">
        <f t="shared" si="1"/>
        <v>26</v>
      </c>
      <c r="J37" s="194"/>
    </row>
    <row r="38" spans="1:10">
      <c r="A38" s="80">
        <f t="shared" si="0"/>
        <v>27</v>
      </c>
      <c r="B38" s="13" t="s">
        <v>324</v>
      </c>
      <c r="E38" s="145">
        <v>-62.146000000000001</v>
      </c>
      <c r="G38" s="80" t="s">
        <v>436</v>
      </c>
      <c r="H38" s="80">
        <f t="shared" si="1"/>
        <v>27</v>
      </c>
      <c r="I38" s="367"/>
    </row>
    <row r="39" spans="1:10">
      <c r="A39" s="80">
        <f t="shared" si="0"/>
        <v>28</v>
      </c>
      <c r="B39" s="13" t="s">
        <v>325</v>
      </c>
      <c r="E39" s="145">
        <v>-192.75449</v>
      </c>
      <c r="G39" s="80" t="s">
        <v>437</v>
      </c>
      <c r="H39" s="80">
        <f t="shared" si="1"/>
        <v>28</v>
      </c>
      <c r="I39" s="367"/>
      <c r="J39" s="194"/>
    </row>
    <row r="40" spans="1:10" ht="31">
      <c r="A40" s="80">
        <f t="shared" si="0"/>
        <v>29</v>
      </c>
      <c r="B40" s="13" t="s">
        <v>326</v>
      </c>
      <c r="E40" s="145">
        <v>-260.3999</v>
      </c>
      <c r="G40" s="195" t="s">
        <v>438</v>
      </c>
      <c r="H40" s="80">
        <f t="shared" si="1"/>
        <v>29</v>
      </c>
    </row>
    <row r="41" spans="1:10">
      <c r="A41" s="80">
        <f t="shared" si="0"/>
        <v>30</v>
      </c>
      <c r="B41" s="13" t="s">
        <v>327</v>
      </c>
      <c r="E41" s="145">
        <v>-70.022660000000002</v>
      </c>
      <c r="G41" s="80" t="s">
        <v>439</v>
      </c>
      <c r="H41" s="80">
        <f t="shared" si="1"/>
        <v>30</v>
      </c>
    </row>
    <row r="42" spans="1:10">
      <c r="A42" s="80">
        <f t="shared" si="0"/>
        <v>31</v>
      </c>
      <c r="B42" s="13" t="s">
        <v>328</v>
      </c>
      <c r="E42" s="145">
        <v>-120323.24240999999</v>
      </c>
      <c r="G42" s="80" t="s">
        <v>440</v>
      </c>
      <c r="H42" s="80">
        <f t="shared" si="1"/>
        <v>31</v>
      </c>
    </row>
    <row r="43" spans="1:10">
      <c r="A43" s="80">
        <f t="shared" si="0"/>
        <v>32</v>
      </c>
      <c r="B43" s="38" t="s">
        <v>419</v>
      </c>
      <c r="E43" s="557">
        <v>-1534.3720000000001</v>
      </c>
      <c r="F43" s="479" t="s">
        <v>393</v>
      </c>
      <c r="G43" s="80" t="s">
        <v>571</v>
      </c>
      <c r="H43" s="80">
        <f t="shared" si="1"/>
        <v>32</v>
      </c>
    </row>
    <row r="44" spans="1:10">
      <c r="A44" s="80">
        <f t="shared" si="0"/>
        <v>33</v>
      </c>
      <c r="B44" s="3" t="s">
        <v>234</v>
      </c>
      <c r="E44" s="556">
        <f>SUM(E32:E43)</f>
        <v>294525.36605000001</v>
      </c>
      <c r="F44" s="479" t="s">
        <v>393</v>
      </c>
      <c r="G44" s="80" t="s">
        <v>570</v>
      </c>
      <c r="H44" s="80">
        <f t="shared" si="1"/>
        <v>33</v>
      </c>
    </row>
    <row r="45" spans="1:10">
      <c r="A45" s="80">
        <f t="shared" si="0"/>
        <v>34</v>
      </c>
      <c r="B45" s="3" t="s">
        <v>237</v>
      </c>
      <c r="E45" s="146">
        <v>-5391.9716699999999</v>
      </c>
      <c r="G45" s="80" t="s">
        <v>441</v>
      </c>
      <c r="H45" s="80">
        <f t="shared" si="1"/>
        <v>34</v>
      </c>
    </row>
    <row r="46" spans="1:10">
      <c r="A46" s="80">
        <f t="shared" si="0"/>
        <v>35</v>
      </c>
      <c r="B46" s="3" t="s">
        <v>233</v>
      </c>
      <c r="E46" s="556">
        <f>SUM(E44:E45)</f>
        <v>289133.39438000001</v>
      </c>
      <c r="F46" s="479" t="s">
        <v>393</v>
      </c>
      <c r="G46" s="80" t="s">
        <v>443</v>
      </c>
      <c r="H46" s="80">
        <f t="shared" si="1"/>
        <v>35</v>
      </c>
    </row>
    <row r="47" spans="1:10">
      <c r="A47" s="80">
        <f t="shared" si="0"/>
        <v>36</v>
      </c>
      <c r="B47" s="1" t="s">
        <v>8</v>
      </c>
      <c r="E47" s="196">
        <v>0.10042868528368035</v>
      </c>
      <c r="G47" s="192" t="s">
        <v>409</v>
      </c>
      <c r="H47" s="80">
        <f t="shared" si="1"/>
        <v>36</v>
      </c>
    </row>
    <row r="48" spans="1:10">
      <c r="A48" s="80">
        <f t="shared" si="0"/>
        <v>37</v>
      </c>
      <c r="B48" s="3" t="s">
        <v>235</v>
      </c>
      <c r="E48" s="558">
        <f>E46*E47</f>
        <v>29037.286669191253</v>
      </c>
      <c r="F48" s="479" t="s">
        <v>393</v>
      </c>
      <c r="G48" s="80" t="s">
        <v>444</v>
      </c>
      <c r="H48" s="80">
        <f t="shared" si="1"/>
        <v>37</v>
      </c>
    </row>
    <row r="49" spans="1:10">
      <c r="A49" s="80">
        <f t="shared" si="0"/>
        <v>38</v>
      </c>
      <c r="B49" s="77" t="s">
        <v>33</v>
      </c>
      <c r="E49" s="197">
        <f>E69*(-E45)</f>
        <v>2079.7502570222109</v>
      </c>
      <c r="G49" s="80" t="s">
        <v>445</v>
      </c>
      <c r="H49" s="80">
        <f t="shared" si="1"/>
        <v>38</v>
      </c>
    </row>
    <row r="50" spans="1:10" ht="16" thickBot="1">
      <c r="A50" s="80">
        <f t="shared" si="0"/>
        <v>39</v>
      </c>
      <c r="B50" s="185" t="s">
        <v>236</v>
      </c>
      <c r="E50" s="559">
        <f>E49+E48</f>
        <v>31117.036926213463</v>
      </c>
      <c r="F50" s="479" t="s">
        <v>393</v>
      </c>
      <c r="G50" s="80" t="s">
        <v>446</v>
      </c>
      <c r="H50" s="80">
        <f t="shared" si="1"/>
        <v>39</v>
      </c>
      <c r="I50" s="185"/>
    </row>
    <row r="51" spans="1:10" ht="16" thickTop="1">
      <c r="A51" s="80">
        <f t="shared" si="0"/>
        <v>40</v>
      </c>
      <c r="B51" s="198"/>
      <c r="E51" s="199"/>
      <c r="G51" s="80"/>
      <c r="H51" s="80">
        <f t="shared" si="1"/>
        <v>40</v>
      </c>
    </row>
    <row r="52" spans="1:10">
      <c r="A52" s="80">
        <f t="shared" si="0"/>
        <v>41</v>
      </c>
      <c r="B52" s="4" t="s">
        <v>23</v>
      </c>
      <c r="E52" s="200"/>
      <c r="G52" s="80"/>
      <c r="H52" s="80">
        <f t="shared" si="1"/>
        <v>41</v>
      </c>
    </row>
    <row r="53" spans="1:10">
      <c r="A53" s="80">
        <f t="shared" si="0"/>
        <v>42</v>
      </c>
      <c r="B53" s="3" t="s">
        <v>339</v>
      </c>
      <c r="E53" s="560">
        <v>5164791.7493253844</v>
      </c>
      <c r="F53" s="479" t="s">
        <v>393</v>
      </c>
      <c r="G53" s="80" t="s">
        <v>572</v>
      </c>
      <c r="H53" s="80">
        <f t="shared" si="1"/>
        <v>42</v>
      </c>
    </row>
    <row r="54" spans="1:10">
      <c r="A54" s="80">
        <f t="shared" si="0"/>
        <v>43</v>
      </c>
      <c r="B54" s="3" t="s">
        <v>9</v>
      </c>
      <c r="E54" s="202">
        <v>0</v>
      </c>
      <c r="G54" s="80" t="s">
        <v>24</v>
      </c>
      <c r="H54" s="80">
        <f t="shared" si="1"/>
        <v>43</v>
      </c>
    </row>
    <row r="55" spans="1:10">
      <c r="A55" s="80">
        <f t="shared" si="0"/>
        <v>44</v>
      </c>
      <c r="B55" s="3" t="s">
        <v>10</v>
      </c>
      <c r="E55" s="561">
        <v>36285.787851161265</v>
      </c>
      <c r="F55" s="479" t="s">
        <v>393</v>
      </c>
      <c r="G55" s="204" t="s">
        <v>573</v>
      </c>
      <c r="H55" s="80">
        <f t="shared" si="1"/>
        <v>44</v>
      </c>
    </row>
    <row r="56" spans="1:10">
      <c r="A56" s="80">
        <f t="shared" si="0"/>
        <v>45</v>
      </c>
      <c r="B56" s="3" t="s">
        <v>11</v>
      </c>
      <c r="E56" s="562">
        <v>79532.990880131401</v>
      </c>
      <c r="F56" s="479" t="s">
        <v>393</v>
      </c>
      <c r="G56" s="204" t="s">
        <v>574</v>
      </c>
      <c r="H56" s="80">
        <f t="shared" si="1"/>
        <v>45</v>
      </c>
    </row>
    <row r="57" spans="1:10" ht="16" thickBot="1">
      <c r="A57" s="80">
        <f t="shared" si="0"/>
        <v>46</v>
      </c>
      <c r="B57" s="3" t="s">
        <v>25</v>
      </c>
      <c r="E57" s="563">
        <f>SUM(E53:E56)</f>
        <v>5280610.5280566774</v>
      </c>
      <c r="F57" s="479" t="s">
        <v>393</v>
      </c>
      <c r="G57" s="80" t="s">
        <v>447</v>
      </c>
      <c r="H57" s="80">
        <f t="shared" si="1"/>
        <v>46</v>
      </c>
      <c r="I57" s="185"/>
      <c r="J57" s="626"/>
    </row>
    <row r="58" spans="1:10" ht="16" thickTop="1">
      <c r="A58" s="80">
        <f t="shared" si="0"/>
        <v>47</v>
      </c>
      <c r="B58" s="198"/>
      <c r="E58" s="72"/>
      <c r="G58" s="80"/>
      <c r="H58" s="80">
        <f t="shared" si="1"/>
        <v>47</v>
      </c>
    </row>
    <row r="59" spans="1:10">
      <c r="A59" s="80">
        <f t="shared" si="0"/>
        <v>48</v>
      </c>
      <c r="B59" s="3" t="s">
        <v>338</v>
      </c>
      <c r="E59" s="564">
        <f>E53</f>
        <v>5164791.7493253844</v>
      </c>
      <c r="F59" s="479" t="s">
        <v>393</v>
      </c>
      <c r="G59" s="154" t="s">
        <v>442</v>
      </c>
      <c r="H59" s="80">
        <f t="shared" si="1"/>
        <v>48</v>
      </c>
    </row>
    <row r="60" spans="1:10">
      <c r="A60" s="80">
        <f t="shared" si="0"/>
        <v>49</v>
      </c>
      <c r="B60" s="3" t="s">
        <v>26</v>
      </c>
      <c r="E60" s="565">
        <v>567644.06525538466</v>
      </c>
      <c r="F60" s="479" t="s">
        <v>393</v>
      </c>
      <c r="G60" s="204" t="s">
        <v>575</v>
      </c>
      <c r="H60" s="80">
        <f t="shared" si="1"/>
        <v>49</v>
      </c>
    </row>
    <row r="61" spans="1:10">
      <c r="A61" s="80">
        <f t="shared" si="0"/>
        <v>50</v>
      </c>
      <c r="B61" s="3" t="s">
        <v>27</v>
      </c>
      <c r="E61" s="566">
        <v>0</v>
      </c>
      <c r="G61" s="80" t="s">
        <v>24</v>
      </c>
      <c r="H61" s="80">
        <f t="shared" si="1"/>
        <v>50</v>
      </c>
    </row>
    <row r="62" spans="1:10">
      <c r="A62" s="80">
        <f t="shared" si="0"/>
        <v>51</v>
      </c>
      <c r="B62" s="3" t="s">
        <v>28</v>
      </c>
      <c r="E62" s="565">
        <v>510344.36022999999</v>
      </c>
      <c r="F62" s="479" t="s">
        <v>393</v>
      </c>
      <c r="G62" s="204" t="s">
        <v>576</v>
      </c>
      <c r="H62" s="80">
        <f t="shared" si="1"/>
        <v>51</v>
      </c>
    </row>
    <row r="63" spans="1:10">
      <c r="A63" s="80">
        <f t="shared" si="0"/>
        <v>52</v>
      </c>
      <c r="B63" s="3" t="s">
        <v>29</v>
      </c>
      <c r="E63" s="565">
        <v>6294515</v>
      </c>
      <c r="F63" s="479" t="s">
        <v>393</v>
      </c>
      <c r="G63" s="204" t="s">
        <v>577</v>
      </c>
      <c r="H63" s="80">
        <f t="shared" si="1"/>
        <v>52</v>
      </c>
    </row>
    <row r="64" spans="1:10">
      <c r="A64" s="80">
        <f t="shared" si="0"/>
        <v>53</v>
      </c>
      <c r="B64" s="185" t="s">
        <v>9</v>
      </c>
      <c r="E64" s="566">
        <v>0</v>
      </c>
      <c r="G64" s="80" t="s">
        <v>24</v>
      </c>
      <c r="H64" s="80">
        <f t="shared" si="1"/>
        <v>53</v>
      </c>
    </row>
    <row r="65" spans="1:10">
      <c r="A65" s="80">
        <f t="shared" si="0"/>
        <v>54</v>
      </c>
      <c r="B65" s="3" t="s">
        <v>30</v>
      </c>
      <c r="E65" s="565">
        <v>361309</v>
      </c>
      <c r="F65" s="479" t="s">
        <v>393</v>
      </c>
      <c r="G65" s="204" t="s">
        <v>578</v>
      </c>
      <c r="H65" s="80">
        <f t="shared" si="1"/>
        <v>54</v>
      </c>
    </row>
    <row r="66" spans="1:10">
      <c r="A66" s="80">
        <f t="shared" si="0"/>
        <v>55</v>
      </c>
      <c r="B66" s="3" t="s">
        <v>31</v>
      </c>
      <c r="E66" s="567">
        <v>791935</v>
      </c>
      <c r="F66" s="479" t="s">
        <v>393</v>
      </c>
      <c r="G66" s="204" t="s">
        <v>579</v>
      </c>
      <c r="H66" s="80">
        <f t="shared" si="1"/>
        <v>55</v>
      </c>
    </row>
    <row r="67" spans="1:10" ht="16" thickBot="1">
      <c r="A67" s="80">
        <f t="shared" si="0"/>
        <v>56</v>
      </c>
      <c r="B67" s="3" t="s">
        <v>32</v>
      </c>
      <c r="E67" s="568">
        <f>SUM(E59:E66)</f>
        <v>13690539.174810769</v>
      </c>
      <c r="F67" s="479" t="s">
        <v>393</v>
      </c>
      <c r="G67" s="80" t="s">
        <v>448</v>
      </c>
      <c r="H67" s="80">
        <f t="shared" si="1"/>
        <v>56</v>
      </c>
      <c r="I67" s="185"/>
      <c r="J67" s="626"/>
    </row>
    <row r="68" spans="1:10" ht="16" thickTop="1">
      <c r="A68" s="80">
        <f t="shared" si="0"/>
        <v>57</v>
      </c>
      <c r="E68" s="569"/>
      <c r="G68" s="80"/>
      <c r="H68" s="80">
        <f t="shared" si="1"/>
        <v>57</v>
      </c>
    </row>
    <row r="69" spans="1:10" ht="19" thickBot="1">
      <c r="A69" s="80">
        <f t="shared" si="0"/>
        <v>58</v>
      </c>
      <c r="B69" s="3" t="s">
        <v>337</v>
      </c>
      <c r="E69" s="211">
        <f>E57/E67</f>
        <v>0.38571238580380207</v>
      </c>
      <c r="G69" s="80" t="s">
        <v>449</v>
      </c>
      <c r="H69" s="80">
        <f t="shared" si="1"/>
        <v>58</v>
      </c>
      <c r="I69" s="185"/>
    </row>
    <row r="70" spans="1:10" ht="16" thickTop="1">
      <c r="B70" s="185" t="s">
        <v>7</v>
      </c>
      <c r="E70" s="212"/>
      <c r="G70" s="80"/>
      <c r="H70" s="80"/>
    </row>
    <row r="71" spans="1:10">
      <c r="B71" s="185"/>
      <c r="E71" s="212"/>
      <c r="G71" s="80"/>
      <c r="H71" s="80"/>
    </row>
    <row r="72" spans="1:10">
      <c r="A72" s="479" t="s">
        <v>393</v>
      </c>
      <c r="B72" s="64" t="s">
        <v>560</v>
      </c>
      <c r="E72" s="212"/>
      <c r="F72" s="212"/>
      <c r="G72" s="80"/>
      <c r="H72" s="80"/>
    </row>
    <row r="73" spans="1:10" ht="18">
      <c r="A73" s="213">
        <v>1</v>
      </c>
      <c r="B73" s="3" t="s">
        <v>450</v>
      </c>
      <c r="H73" s="80"/>
    </row>
    <row r="74" spans="1:10">
      <c r="B74" s="185"/>
      <c r="E74" s="180"/>
      <c r="F74" s="180"/>
      <c r="G74" s="80"/>
      <c r="H74" s="80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5" right="0.5" top="0.5" bottom="0.5" header="0.35" footer="0.25"/>
  <pageSetup scale="51" orientation="portrait" r:id="rId1"/>
  <headerFooter scaleWithDoc="0" alignWithMargins="0">
    <oddHeader>&amp;C&amp;"Times New Roman,Bold"&amp;6AS FILED STMT AH WITH COST ADJ INCL IN APPENDIX XII CYCLE 6 (ER24-175)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318B-10E4-454A-BF4D-BD400C535A3F}">
  <sheetPr>
    <pageSetUpPr fitToPage="1"/>
  </sheetPr>
  <dimension ref="A2:R81"/>
  <sheetViews>
    <sheetView zoomScale="80" zoomScaleNormal="80" workbookViewId="0"/>
  </sheetViews>
  <sheetFormatPr defaultColWidth="9.1796875" defaultRowHeight="15.5"/>
  <cols>
    <col min="1" max="1" width="5.1796875" style="99" customWidth="1"/>
    <col min="2" max="2" width="8.54296875" style="91" customWidth="1"/>
    <col min="3" max="3" width="63.1796875" style="91" customWidth="1"/>
    <col min="4" max="6" width="16.81640625" style="91" customWidth="1"/>
    <col min="7" max="7" width="2.6328125" style="91" customWidth="1"/>
    <col min="8" max="8" width="12.54296875" style="91" bestFit="1" customWidth="1"/>
    <col min="9" max="9" width="2.54296875" style="101" bestFit="1" customWidth="1"/>
    <col min="10" max="10" width="16.6328125" style="91" bestFit="1" customWidth="1"/>
    <col min="11" max="11" width="16.6328125" style="91" customWidth="1"/>
    <col min="12" max="12" width="2" style="91" bestFit="1" customWidth="1"/>
    <col min="13" max="13" width="16.6328125" style="91" customWidth="1"/>
    <col min="14" max="14" width="34.54296875" style="91" customWidth="1"/>
    <col min="15" max="15" width="5.1796875" style="99" customWidth="1"/>
    <col min="16" max="16" width="4" style="91" customWidth="1"/>
    <col min="17" max="17" width="13.1796875" style="91" bestFit="1" customWidth="1"/>
    <col min="18" max="18" width="9.1796875" style="91"/>
    <col min="19" max="19" width="9.81640625" style="91" customWidth="1"/>
    <col min="20" max="20" width="10" style="91" customWidth="1"/>
    <col min="21" max="16384" width="9.1796875" style="91"/>
  </cols>
  <sheetData>
    <row r="2" spans="1:18">
      <c r="B2" s="726" t="s">
        <v>12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93"/>
    </row>
    <row r="3" spans="1:18">
      <c r="B3" s="726" t="s">
        <v>43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93"/>
    </row>
    <row r="4" spans="1:18">
      <c r="B4" s="726" t="s">
        <v>376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93"/>
    </row>
    <row r="5" spans="1:18">
      <c r="B5" s="727" t="s">
        <v>1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93"/>
    </row>
    <row r="6" spans="1:18" ht="16" thickBot="1">
      <c r="D6" s="92"/>
      <c r="E6" s="92"/>
      <c r="F6" s="92"/>
      <c r="G6" s="92"/>
      <c r="H6" s="92"/>
      <c r="I6" s="635"/>
      <c r="J6" s="92"/>
      <c r="K6" s="92"/>
      <c r="L6" s="92"/>
      <c r="M6" s="92"/>
      <c r="N6" s="92"/>
      <c r="Q6" s="77"/>
    </row>
    <row r="7" spans="1:18" ht="18">
      <c r="A7" s="93"/>
      <c r="B7" s="94"/>
      <c r="C7" s="95"/>
      <c r="D7" s="96" t="s">
        <v>3</v>
      </c>
      <c r="E7" s="97" t="s">
        <v>4</v>
      </c>
      <c r="F7" s="96" t="s">
        <v>34</v>
      </c>
      <c r="G7" s="97"/>
      <c r="H7" s="529" t="s">
        <v>410</v>
      </c>
      <c r="I7" s="527"/>
      <c r="J7" s="527" t="s">
        <v>411</v>
      </c>
      <c r="K7" s="529" t="s">
        <v>647</v>
      </c>
      <c r="L7" s="529"/>
      <c r="M7" s="530" t="s">
        <v>606</v>
      </c>
      <c r="N7" s="98"/>
      <c r="O7" s="93"/>
    </row>
    <row r="8" spans="1:18" ht="30">
      <c r="A8" s="99" t="s">
        <v>2</v>
      </c>
      <c r="B8" s="100" t="s">
        <v>35</v>
      </c>
      <c r="C8" s="101"/>
      <c r="D8" s="102" t="s">
        <v>15</v>
      </c>
      <c r="E8" s="93" t="s">
        <v>36</v>
      </c>
      <c r="F8" s="102" t="s">
        <v>15</v>
      </c>
      <c r="G8" s="539"/>
      <c r="H8" s="543" t="s">
        <v>414</v>
      </c>
      <c r="I8" s="544"/>
      <c r="J8" s="528" t="s">
        <v>595</v>
      </c>
      <c r="K8" s="176" t="s">
        <v>600</v>
      </c>
      <c r="L8" s="176"/>
      <c r="M8" s="531" t="s">
        <v>601</v>
      </c>
      <c r="N8" s="103"/>
      <c r="O8" s="99" t="s">
        <v>2</v>
      </c>
    </row>
    <row r="9" spans="1:18" ht="16" thickBot="1">
      <c r="A9" s="99" t="s">
        <v>14</v>
      </c>
      <c r="B9" s="104" t="s">
        <v>37</v>
      </c>
      <c r="C9" s="105" t="s">
        <v>16</v>
      </c>
      <c r="D9" s="106" t="s">
        <v>38</v>
      </c>
      <c r="E9" s="105" t="s">
        <v>39</v>
      </c>
      <c r="F9" s="106" t="s">
        <v>40</v>
      </c>
      <c r="G9" s="540"/>
      <c r="H9" s="545" t="s">
        <v>594</v>
      </c>
      <c r="I9" s="546"/>
      <c r="J9" s="546" t="s">
        <v>593</v>
      </c>
      <c r="K9" s="542" t="s">
        <v>602</v>
      </c>
      <c r="L9" s="542"/>
      <c r="M9" s="631" t="s">
        <v>603</v>
      </c>
      <c r="N9" s="107" t="s">
        <v>6</v>
      </c>
      <c r="O9" s="99" t="s">
        <v>14</v>
      </c>
      <c r="P9" s="99"/>
    </row>
    <row r="10" spans="1:18">
      <c r="B10" s="108"/>
      <c r="C10" s="109" t="s">
        <v>44</v>
      </c>
      <c r="D10" s="368"/>
      <c r="E10" s="368"/>
      <c r="F10" s="110"/>
      <c r="G10" s="541"/>
      <c r="H10" s="541"/>
      <c r="I10" s="539"/>
      <c r="J10" s="550"/>
      <c r="K10" s="541"/>
      <c r="L10" s="541"/>
      <c r="M10" s="550"/>
      <c r="N10" s="111"/>
    </row>
    <row r="11" spans="1:18">
      <c r="A11" s="99">
        <v>1</v>
      </c>
      <c r="B11" s="108">
        <v>920</v>
      </c>
      <c r="C11" s="112" t="s">
        <v>45</v>
      </c>
      <c r="D11" s="73">
        <v>36248.331859999998</v>
      </c>
      <c r="E11" s="73">
        <v>0</v>
      </c>
      <c r="F11" s="73">
        <f>D11-E11</f>
        <v>36248.331859999998</v>
      </c>
      <c r="G11" s="287"/>
      <c r="H11" s="287"/>
      <c r="I11" s="487"/>
      <c r="J11" s="73">
        <f>F11+H11</f>
        <v>36248.331859999998</v>
      </c>
      <c r="K11" s="287"/>
      <c r="L11" s="287"/>
      <c r="M11" s="73">
        <f>J11-K11</f>
        <v>36248.331859999998</v>
      </c>
      <c r="N11" s="81" t="s">
        <v>147</v>
      </c>
      <c r="O11" s="99">
        <f>A11</f>
        <v>1</v>
      </c>
      <c r="P11" s="91" t="s">
        <v>7</v>
      </c>
      <c r="Q11" s="71"/>
    </row>
    <row r="12" spans="1:18" ht="17">
      <c r="A12" s="99">
        <f t="shared" ref="A12:A61" si="0">A11+1</f>
        <v>2</v>
      </c>
      <c r="B12" s="108">
        <v>921</v>
      </c>
      <c r="C12" s="112" t="s">
        <v>245</v>
      </c>
      <c r="D12" s="74">
        <v>7641.1020099999996</v>
      </c>
      <c r="E12" s="82">
        <v>0</v>
      </c>
      <c r="F12" s="74">
        <f>D12-E12</f>
        <v>7641.1020099999996</v>
      </c>
      <c r="G12" s="634" t="s">
        <v>393</v>
      </c>
      <c r="H12" s="82">
        <v>-462.197</v>
      </c>
      <c r="I12" s="547">
        <v>5</v>
      </c>
      <c r="J12" s="74">
        <f>F12+H12</f>
        <v>7178.9050099999995</v>
      </c>
      <c r="K12" s="405"/>
      <c r="L12" s="405"/>
      <c r="M12" s="74">
        <f>J12-K12</f>
        <v>7178.9050099999995</v>
      </c>
      <c r="N12" s="81" t="s">
        <v>148</v>
      </c>
      <c r="O12" s="99">
        <f t="shared" ref="O12:O61" si="1">O11+1</f>
        <v>2</v>
      </c>
      <c r="Q12" s="71"/>
      <c r="R12" s="113"/>
    </row>
    <row r="13" spans="1:18" ht="16.5">
      <c r="A13" s="99">
        <f t="shared" si="0"/>
        <v>3</v>
      </c>
      <c r="B13" s="108">
        <v>922</v>
      </c>
      <c r="C13" s="112" t="s">
        <v>46</v>
      </c>
      <c r="D13" s="74">
        <v>-7634.7186500000007</v>
      </c>
      <c r="E13" s="82">
        <v>0</v>
      </c>
      <c r="F13" s="74">
        <f>D13-E13</f>
        <v>-7634.7186500000007</v>
      </c>
      <c r="G13" s="634" t="s">
        <v>393</v>
      </c>
      <c r="H13" s="82">
        <v>-2350</v>
      </c>
      <c r="I13" s="548">
        <v>2</v>
      </c>
      <c r="J13" s="74">
        <f t="shared" ref="J13:J23" si="2">F13+H13</f>
        <v>-9984.7186500000007</v>
      </c>
      <c r="K13" s="405"/>
      <c r="L13" s="405"/>
      <c r="M13" s="74">
        <f t="shared" ref="M13:M24" si="3">J13-K13</f>
        <v>-9984.7186500000007</v>
      </c>
      <c r="N13" s="81" t="s">
        <v>149</v>
      </c>
      <c r="O13" s="99">
        <f t="shared" si="1"/>
        <v>3</v>
      </c>
      <c r="Q13" s="71"/>
    </row>
    <row r="14" spans="1:18" ht="17">
      <c r="A14" s="99">
        <f t="shared" si="0"/>
        <v>4</v>
      </c>
      <c r="B14" s="108">
        <v>923</v>
      </c>
      <c r="C14" s="112" t="s">
        <v>244</v>
      </c>
      <c r="D14" s="74">
        <v>83058.368900000001</v>
      </c>
      <c r="E14" s="82">
        <v>0</v>
      </c>
      <c r="F14" s="74">
        <f>D14-E14</f>
        <v>83058.368900000001</v>
      </c>
      <c r="G14" s="634" t="s">
        <v>393</v>
      </c>
      <c r="H14" s="6">
        <v>1267.24</v>
      </c>
      <c r="I14" s="547">
        <v>3</v>
      </c>
      <c r="J14" s="74">
        <f t="shared" si="2"/>
        <v>84325.608900000007</v>
      </c>
      <c r="K14" s="405"/>
      <c r="L14" s="405"/>
      <c r="M14" s="74">
        <f t="shared" si="3"/>
        <v>84325.608900000007</v>
      </c>
      <c r="N14" s="81" t="s">
        <v>150</v>
      </c>
      <c r="O14" s="99">
        <f t="shared" si="1"/>
        <v>4</v>
      </c>
      <c r="Q14" s="71"/>
    </row>
    <row r="15" spans="1:18">
      <c r="A15" s="99">
        <f t="shared" si="0"/>
        <v>5</v>
      </c>
      <c r="B15" s="108">
        <v>924</v>
      </c>
      <c r="C15" s="112" t="s">
        <v>242</v>
      </c>
      <c r="D15" s="74">
        <v>5391.9716699999999</v>
      </c>
      <c r="E15" s="82">
        <v>0</v>
      </c>
      <c r="F15" s="74">
        <f t="shared" ref="F15:F16" si="4">D15-E15</f>
        <v>5391.9716699999999</v>
      </c>
      <c r="G15" s="82"/>
      <c r="H15" s="82"/>
      <c r="I15" s="632"/>
      <c r="J15" s="74">
        <f t="shared" si="2"/>
        <v>5391.9716699999999</v>
      </c>
      <c r="K15" s="82"/>
      <c r="L15" s="82"/>
      <c r="M15" s="74">
        <f t="shared" si="3"/>
        <v>5391.9716699999999</v>
      </c>
      <c r="N15" s="81" t="s">
        <v>151</v>
      </c>
      <c r="O15" s="99">
        <f t="shared" si="1"/>
        <v>5</v>
      </c>
      <c r="Q15" s="71"/>
    </row>
    <row r="16" spans="1:18">
      <c r="A16" s="99">
        <f t="shared" si="0"/>
        <v>6</v>
      </c>
      <c r="B16" s="108">
        <v>925</v>
      </c>
      <c r="C16" s="112" t="s">
        <v>120</v>
      </c>
      <c r="D16" s="74">
        <v>95755.199519999995</v>
      </c>
      <c r="E16" s="82">
        <f>E35</f>
        <v>83.285070000000005</v>
      </c>
      <c r="F16" s="74">
        <f t="shared" si="4"/>
        <v>95671.914449999997</v>
      </c>
      <c r="G16" s="82"/>
      <c r="H16" s="82"/>
      <c r="I16" s="632"/>
      <c r="J16" s="74">
        <f t="shared" si="2"/>
        <v>95671.914449999997</v>
      </c>
      <c r="K16" s="82"/>
      <c r="L16" s="82"/>
      <c r="M16" s="74">
        <f t="shared" si="3"/>
        <v>95671.914449999997</v>
      </c>
      <c r="N16" s="81" t="s">
        <v>152</v>
      </c>
      <c r="O16" s="99">
        <f t="shared" si="1"/>
        <v>6</v>
      </c>
      <c r="Q16" s="71"/>
    </row>
    <row r="17" spans="1:17">
      <c r="A17" s="99">
        <f t="shared" si="0"/>
        <v>7</v>
      </c>
      <c r="B17" s="108">
        <v>926</v>
      </c>
      <c r="C17" s="112" t="s">
        <v>47</v>
      </c>
      <c r="D17" s="74">
        <v>40059.178220000002</v>
      </c>
      <c r="E17" s="82">
        <f>E36</f>
        <v>177.11483000000001</v>
      </c>
      <c r="F17" s="74">
        <f>D17-E17</f>
        <v>39882.063390000003</v>
      </c>
      <c r="G17" s="82"/>
      <c r="H17" s="82"/>
      <c r="I17" s="632"/>
      <c r="J17" s="74">
        <f t="shared" si="2"/>
        <v>39882.063390000003</v>
      </c>
      <c r="K17" s="82"/>
      <c r="L17" s="82"/>
      <c r="M17" s="74">
        <f t="shared" si="3"/>
        <v>39882.063390000003</v>
      </c>
      <c r="N17" s="81" t="s">
        <v>153</v>
      </c>
      <c r="O17" s="99">
        <f t="shared" si="1"/>
        <v>7</v>
      </c>
      <c r="Q17" s="114"/>
    </row>
    <row r="18" spans="1:17">
      <c r="A18" s="99">
        <f t="shared" si="0"/>
        <v>8</v>
      </c>
      <c r="B18" s="108">
        <v>927</v>
      </c>
      <c r="C18" s="112" t="s">
        <v>48</v>
      </c>
      <c r="D18" s="74">
        <v>120400.69545999999</v>
      </c>
      <c r="E18" s="82">
        <f>E37</f>
        <v>120400.69545999999</v>
      </c>
      <c r="F18" s="74">
        <f t="shared" ref="F18:F20" si="5">D18-E18</f>
        <v>0</v>
      </c>
      <c r="G18" s="82"/>
      <c r="H18" s="82"/>
      <c r="I18" s="632"/>
      <c r="J18" s="74">
        <f t="shared" si="2"/>
        <v>0</v>
      </c>
      <c r="K18" s="82"/>
      <c r="L18" s="82"/>
      <c r="M18" s="74">
        <f t="shared" si="3"/>
        <v>0</v>
      </c>
      <c r="N18" s="81" t="s">
        <v>154</v>
      </c>
      <c r="O18" s="99">
        <f t="shared" si="1"/>
        <v>8</v>
      </c>
      <c r="Q18" s="114"/>
    </row>
    <row r="19" spans="1:17" ht="17">
      <c r="A19" s="99">
        <f t="shared" si="0"/>
        <v>9</v>
      </c>
      <c r="B19" s="108">
        <v>928</v>
      </c>
      <c r="C19" s="112" t="s">
        <v>161</v>
      </c>
      <c r="D19" s="74">
        <v>18404.989890000001</v>
      </c>
      <c r="E19" s="82">
        <f>E42</f>
        <v>8723.0720700000002</v>
      </c>
      <c r="F19" s="74">
        <f t="shared" si="5"/>
        <v>9681.9178200000006</v>
      </c>
      <c r="G19" s="634" t="s">
        <v>393</v>
      </c>
      <c r="H19" s="6">
        <v>216.41300000000001</v>
      </c>
      <c r="I19" s="547">
        <v>4</v>
      </c>
      <c r="J19" s="74">
        <f t="shared" si="2"/>
        <v>9898.330820000001</v>
      </c>
      <c r="K19" s="405"/>
      <c r="L19" s="405"/>
      <c r="M19" s="74">
        <f t="shared" si="3"/>
        <v>9898.330820000001</v>
      </c>
      <c r="N19" s="81" t="s">
        <v>155</v>
      </c>
      <c r="O19" s="99">
        <f t="shared" si="1"/>
        <v>9</v>
      </c>
      <c r="Q19" s="114"/>
    </row>
    <row r="20" spans="1:17">
      <c r="A20" s="99">
        <f t="shared" si="0"/>
        <v>10</v>
      </c>
      <c r="B20" s="100">
        <v>929</v>
      </c>
      <c r="C20" s="112" t="s">
        <v>49</v>
      </c>
      <c r="D20" s="74">
        <v>-2220.7239900000004</v>
      </c>
      <c r="E20" s="82">
        <v>0</v>
      </c>
      <c r="F20" s="74">
        <f t="shared" si="5"/>
        <v>-2220.7239900000004</v>
      </c>
      <c r="G20" s="82"/>
      <c r="H20" s="82"/>
      <c r="I20" s="405"/>
      <c r="J20" s="74">
        <f t="shared" si="2"/>
        <v>-2220.7239900000004</v>
      </c>
      <c r="K20" s="405">
        <v>-458.73322999999999</v>
      </c>
      <c r="L20" s="639" t="s">
        <v>393</v>
      </c>
      <c r="M20" s="534">
        <f t="shared" si="3"/>
        <v>-1761.9907600000004</v>
      </c>
      <c r="N20" s="81" t="s">
        <v>156</v>
      </c>
      <c r="O20" s="99">
        <f t="shared" si="1"/>
        <v>10</v>
      </c>
      <c r="Q20" s="71"/>
    </row>
    <row r="21" spans="1:17">
      <c r="A21" s="99">
        <f t="shared" si="0"/>
        <v>11</v>
      </c>
      <c r="B21" s="115">
        <v>930.1</v>
      </c>
      <c r="C21" s="112" t="s">
        <v>50</v>
      </c>
      <c r="D21" s="74">
        <v>192.75449</v>
      </c>
      <c r="E21" s="82">
        <f>E44</f>
        <v>192.75449</v>
      </c>
      <c r="F21" s="74">
        <f>D21-E21</f>
        <v>0</v>
      </c>
      <c r="G21" s="82"/>
      <c r="H21" s="82"/>
      <c r="I21" s="405"/>
      <c r="J21" s="74">
        <f t="shared" si="2"/>
        <v>0</v>
      </c>
      <c r="K21" s="82"/>
      <c r="L21" s="82"/>
      <c r="M21" s="74">
        <f t="shared" si="3"/>
        <v>0</v>
      </c>
      <c r="N21" s="81" t="s">
        <v>157</v>
      </c>
      <c r="O21" s="99">
        <f t="shared" si="1"/>
        <v>11</v>
      </c>
      <c r="Q21" s="71"/>
    </row>
    <row r="22" spans="1:17" ht="17">
      <c r="A22" s="99">
        <f t="shared" si="0"/>
        <v>12</v>
      </c>
      <c r="B22" s="115">
        <v>930.2</v>
      </c>
      <c r="C22" s="112" t="s">
        <v>243</v>
      </c>
      <c r="D22" s="74">
        <v>7233.07431</v>
      </c>
      <c r="E22" s="82">
        <f>E46</f>
        <v>-77.453050000000005</v>
      </c>
      <c r="F22" s="74">
        <f t="shared" ref="F22" si="6">D22-E22</f>
        <v>7310.52736</v>
      </c>
      <c r="G22" s="634" t="s">
        <v>393</v>
      </c>
      <c r="H22" s="82">
        <v>-205.828</v>
      </c>
      <c r="I22" s="547">
        <v>5</v>
      </c>
      <c r="J22" s="74">
        <f t="shared" si="2"/>
        <v>7104.6993599999996</v>
      </c>
      <c r="K22" s="405"/>
      <c r="L22" s="405"/>
      <c r="M22" s="74">
        <f t="shared" si="3"/>
        <v>7104.6993599999996</v>
      </c>
      <c r="N22" s="81" t="s">
        <v>158</v>
      </c>
      <c r="O22" s="99">
        <f t="shared" si="1"/>
        <v>12</v>
      </c>
      <c r="Q22" s="116"/>
    </row>
    <row r="23" spans="1:17">
      <c r="A23" s="99">
        <f t="shared" si="0"/>
        <v>13</v>
      </c>
      <c r="B23" s="108">
        <v>931</v>
      </c>
      <c r="C23" s="112" t="s">
        <v>41</v>
      </c>
      <c r="D23" s="74">
        <v>11960.795340000001</v>
      </c>
      <c r="E23" s="82">
        <f>E47</f>
        <v>0</v>
      </c>
      <c r="F23" s="74">
        <f>D23-E23</f>
        <v>11960.795340000001</v>
      </c>
      <c r="G23" s="82"/>
      <c r="H23" s="82"/>
      <c r="I23" s="405"/>
      <c r="J23" s="74">
        <f t="shared" si="2"/>
        <v>11960.795340000001</v>
      </c>
      <c r="K23" s="82"/>
      <c r="L23" s="82"/>
      <c r="M23" s="74">
        <f t="shared" si="3"/>
        <v>11960.795340000001</v>
      </c>
      <c r="N23" s="81" t="s">
        <v>159</v>
      </c>
      <c r="O23" s="99">
        <f t="shared" si="1"/>
        <v>13</v>
      </c>
      <c r="Q23" s="71"/>
    </row>
    <row r="24" spans="1:17">
      <c r="A24" s="99">
        <f t="shared" si="0"/>
        <v>14</v>
      </c>
      <c r="B24" s="108">
        <v>935</v>
      </c>
      <c r="C24" s="112" t="s">
        <v>51</v>
      </c>
      <c r="D24" s="83">
        <v>9138.2105500000016</v>
      </c>
      <c r="E24" s="86">
        <f>E48</f>
        <v>70.022660000000002</v>
      </c>
      <c r="F24" s="83">
        <f>D24-E24</f>
        <v>9068.1878900000011</v>
      </c>
      <c r="G24" s="533"/>
      <c r="H24" s="288"/>
      <c r="I24" s="633"/>
      <c r="J24" s="83">
        <f>F24+H24</f>
        <v>9068.1878900000011</v>
      </c>
      <c r="K24" s="533"/>
      <c r="L24" s="288"/>
      <c r="M24" s="640">
        <f t="shared" si="3"/>
        <v>9068.1878900000011</v>
      </c>
      <c r="N24" s="81" t="s">
        <v>160</v>
      </c>
      <c r="O24" s="99">
        <f t="shared" si="1"/>
        <v>14</v>
      </c>
      <c r="P24" s="91" t="s">
        <v>7</v>
      </c>
      <c r="Q24" s="71"/>
    </row>
    <row r="25" spans="1:17">
      <c r="A25" s="99">
        <f t="shared" si="0"/>
        <v>15</v>
      </c>
      <c r="B25" s="108"/>
      <c r="D25" s="117"/>
      <c r="F25" s="117"/>
      <c r="J25" s="117"/>
      <c r="M25" s="117"/>
      <c r="N25" s="118"/>
      <c r="O25" s="99">
        <f t="shared" si="1"/>
        <v>15</v>
      </c>
    </row>
    <row r="26" spans="1:17" ht="16" thickBot="1">
      <c r="A26" s="99">
        <f t="shared" si="0"/>
        <v>16</v>
      </c>
      <c r="B26" s="108"/>
      <c r="C26" s="101" t="s">
        <v>52</v>
      </c>
      <c r="D26" s="119">
        <f>SUM(D11:D24)</f>
        <v>425629.22958000004</v>
      </c>
      <c r="E26" s="120">
        <f>SUM(E11:E24)</f>
        <v>129569.49153</v>
      </c>
      <c r="F26" s="84">
        <f>SUM(F11:F24)</f>
        <v>296059.73804999999</v>
      </c>
      <c r="G26" s="536" t="s">
        <v>393</v>
      </c>
      <c r="H26" s="537">
        <f>SUM(H11:H24)</f>
        <v>-1534.3720000000001</v>
      </c>
      <c r="I26" s="535"/>
      <c r="J26" s="84">
        <f>SUM(J11:J24)</f>
        <v>294525.36605000001</v>
      </c>
      <c r="K26" s="641">
        <f>SUM(K11:K24)</f>
        <v>-458.73322999999999</v>
      </c>
      <c r="L26" s="642" t="s">
        <v>393</v>
      </c>
      <c r="M26" s="535">
        <f>SUM(M11:M24)</f>
        <v>294984.09928000002</v>
      </c>
      <c r="N26" s="121" t="s">
        <v>412</v>
      </c>
      <c r="O26" s="99">
        <f t="shared" si="1"/>
        <v>16</v>
      </c>
    </row>
    <row r="27" spans="1:17" ht="16" thickTop="1">
      <c r="A27" s="99">
        <f t="shared" si="0"/>
        <v>17</v>
      </c>
      <c r="B27" s="108"/>
      <c r="C27" s="101"/>
      <c r="D27" s="78"/>
      <c r="E27" s="69"/>
      <c r="F27" s="87"/>
      <c r="G27" s="487"/>
      <c r="H27" s="487"/>
      <c r="I27" s="487"/>
      <c r="J27" s="87"/>
      <c r="K27" s="487"/>
      <c r="L27" s="487"/>
      <c r="M27" s="87"/>
      <c r="N27" s="121"/>
      <c r="O27" s="99">
        <f t="shared" si="1"/>
        <v>17</v>
      </c>
    </row>
    <row r="28" spans="1:17" ht="18">
      <c r="A28" s="99">
        <f t="shared" si="0"/>
        <v>18</v>
      </c>
      <c r="B28" s="108">
        <v>413</v>
      </c>
      <c r="C28" s="91" t="s">
        <v>310</v>
      </c>
      <c r="D28" s="83">
        <v>0</v>
      </c>
      <c r="E28" s="269">
        <v>0</v>
      </c>
      <c r="F28" s="83">
        <f>D28-E28</f>
        <v>0</v>
      </c>
      <c r="G28" s="533"/>
      <c r="H28" s="288"/>
      <c r="I28" s="633"/>
      <c r="J28" s="83">
        <f>F28+H28</f>
        <v>0</v>
      </c>
      <c r="K28" s="533"/>
      <c r="L28" s="288"/>
      <c r="M28" s="640">
        <f t="shared" ref="M28" si="7">J28-K28</f>
        <v>0</v>
      </c>
      <c r="N28" s="121"/>
      <c r="O28" s="99">
        <f t="shared" si="1"/>
        <v>18</v>
      </c>
    </row>
    <row r="29" spans="1:17">
      <c r="A29" s="99">
        <f t="shared" si="0"/>
        <v>19</v>
      </c>
      <c r="B29" s="108"/>
      <c r="C29" s="101"/>
      <c r="D29" s="78"/>
      <c r="E29" s="69"/>
      <c r="F29" s="87"/>
      <c r="G29" s="487"/>
      <c r="H29" s="487"/>
      <c r="I29" s="487"/>
      <c r="J29" s="87"/>
      <c r="K29" s="487"/>
      <c r="L29" s="487"/>
      <c r="M29" s="87"/>
      <c r="N29" s="121"/>
      <c r="O29" s="99">
        <f t="shared" si="1"/>
        <v>19</v>
      </c>
    </row>
    <row r="30" spans="1:17" ht="16" thickBot="1">
      <c r="A30" s="99">
        <f t="shared" si="0"/>
        <v>20</v>
      </c>
      <c r="B30" s="108"/>
      <c r="C30" s="101" t="s">
        <v>119</v>
      </c>
      <c r="D30" s="119">
        <f>D26+D28</f>
        <v>425629.22958000004</v>
      </c>
      <c r="E30" s="69">
        <f>E26+E28</f>
        <v>129569.49153</v>
      </c>
      <c r="F30" s="87">
        <f>F26+F28</f>
        <v>296059.73804999999</v>
      </c>
      <c r="G30" s="536" t="s">
        <v>393</v>
      </c>
      <c r="H30" s="537">
        <f>H26+H28</f>
        <v>-1534.3720000000001</v>
      </c>
      <c r="I30" s="537"/>
      <c r="J30" s="84">
        <f>J26+J28</f>
        <v>294525.36605000001</v>
      </c>
      <c r="K30" s="641">
        <f>K26+K28</f>
        <v>-458.73322999999999</v>
      </c>
      <c r="L30" s="642" t="s">
        <v>393</v>
      </c>
      <c r="M30" s="535">
        <f>M26+M28</f>
        <v>294984.09928000002</v>
      </c>
      <c r="N30" s="121" t="s">
        <v>413</v>
      </c>
      <c r="O30" s="99">
        <f t="shared" si="1"/>
        <v>20</v>
      </c>
    </row>
    <row r="31" spans="1:17" ht="16.5" thickTop="1" thickBot="1">
      <c r="A31" s="99">
        <f t="shared" si="0"/>
        <v>21</v>
      </c>
      <c r="B31" s="122"/>
      <c r="C31" s="92"/>
      <c r="D31" s="123"/>
      <c r="E31" s="124"/>
      <c r="F31" s="124"/>
      <c r="G31" s="542"/>
      <c r="H31" s="542"/>
      <c r="I31" s="542"/>
      <c r="J31" s="551"/>
      <c r="K31" s="542"/>
      <c r="L31" s="542"/>
      <c r="M31" s="551"/>
      <c r="N31" s="125"/>
      <c r="O31" s="99">
        <f t="shared" si="1"/>
        <v>21</v>
      </c>
    </row>
    <row r="32" spans="1:17">
      <c r="A32" s="99">
        <f t="shared" si="0"/>
        <v>22</v>
      </c>
      <c r="B32" s="126"/>
      <c r="D32" s="127"/>
      <c r="E32" s="128"/>
      <c r="F32" s="127"/>
      <c r="G32" s="127"/>
      <c r="H32" s="127"/>
      <c r="I32" s="636"/>
      <c r="J32" s="127"/>
      <c r="K32" s="127"/>
      <c r="L32" s="127"/>
      <c r="M32" s="127"/>
      <c r="N32" s="118"/>
      <c r="O32" s="99">
        <f t="shared" si="1"/>
        <v>22</v>
      </c>
    </row>
    <row r="33" spans="1:17">
      <c r="A33" s="99">
        <f t="shared" si="0"/>
        <v>23</v>
      </c>
      <c r="B33" s="129" t="s">
        <v>53</v>
      </c>
      <c r="C33" s="99"/>
      <c r="D33" s="99"/>
      <c r="E33" s="99"/>
      <c r="F33" s="99"/>
      <c r="G33" s="99"/>
      <c r="H33" s="99"/>
      <c r="I33" s="93"/>
      <c r="J33" s="99"/>
      <c r="K33" s="99"/>
      <c r="L33" s="99"/>
      <c r="M33" s="99"/>
      <c r="N33" s="118"/>
      <c r="O33" s="99">
        <f t="shared" si="1"/>
        <v>23</v>
      </c>
    </row>
    <row r="34" spans="1:17">
      <c r="A34" s="99">
        <f t="shared" si="0"/>
        <v>24</v>
      </c>
      <c r="B34" s="130">
        <v>925</v>
      </c>
      <c r="C34" s="91" t="s">
        <v>54</v>
      </c>
      <c r="D34" s="287">
        <v>83.285070000000005</v>
      </c>
      <c r="E34" s="99"/>
      <c r="F34" s="99"/>
      <c r="G34" s="99"/>
      <c r="H34" s="99"/>
      <c r="I34" s="93"/>
      <c r="J34" s="99"/>
      <c r="K34" s="99"/>
      <c r="L34" s="99"/>
      <c r="M34" s="99"/>
      <c r="N34" s="118"/>
      <c r="O34" s="99">
        <f t="shared" si="1"/>
        <v>24</v>
      </c>
    </row>
    <row r="35" spans="1:17">
      <c r="A35" s="99">
        <f t="shared" si="0"/>
        <v>25</v>
      </c>
      <c r="B35" s="130"/>
      <c r="C35" s="112" t="s">
        <v>120</v>
      </c>
      <c r="D35" s="288">
        <v>0</v>
      </c>
      <c r="E35" s="287">
        <f>SUM(D34:D35)</f>
        <v>83.285070000000005</v>
      </c>
      <c r="N35" s="118"/>
      <c r="O35" s="99">
        <f t="shared" si="1"/>
        <v>25</v>
      </c>
      <c r="Q35" s="112"/>
    </row>
    <row r="36" spans="1:17">
      <c r="A36" s="99">
        <f t="shared" si="0"/>
        <v>26</v>
      </c>
      <c r="B36" s="130">
        <v>926</v>
      </c>
      <c r="C36" s="91" t="s">
        <v>54</v>
      </c>
      <c r="D36" s="8"/>
      <c r="E36" s="6">
        <v>177.11483000000001</v>
      </c>
      <c r="N36" s="118"/>
      <c r="O36" s="99">
        <f t="shared" si="1"/>
        <v>26</v>
      </c>
    </row>
    <row r="37" spans="1:17">
      <c r="A37" s="99">
        <f t="shared" si="0"/>
        <v>27</v>
      </c>
      <c r="B37" s="130">
        <v>927</v>
      </c>
      <c r="C37" s="91" t="s">
        <v>48</v>
      </c>
      <c r="D37" s="8"/>
      <c r="E37" s="6">
        <v>120400.69545999999</v>
      </c>
      <c r="N37" s="118"/>
      <c r="O37" s="99">
        <f t="shared" si="1"/>
        <v>27</v>
      </c>
    </row>
    <row r="38" spans="1:17">
      <c r="A38" s="99">
        <f t="shared" si="0"/>
        <v>28</v>
      </c>
      <c r="B38" s="130">
        <v>928</v>
      </c>
      <c r="C38" s="91" t="s">
        <v>54</v>
      </c>
      <c r="D38" s="44">
        <v>0</v>
      </c>
      <c r="E38" s="8"/>
      <c r="N38" s="118"/>
      <c r="O38" s="99">
        <f t="shared" si="1"/>
        <v>28</v>
      </c>
    </row>
    <row r="39" spans="1:17">
      <c r="A39" s="99">
        <f t="shared" si="0"/>
        <v>29</v>
      </c>
      <c r="B39" s="130"/>
      <c r="C39" s="91" t="s">
        <v>55</v>
      </c>
      <c r="D39" s="6">
        <v>0</v>
      </c>
      <c r="E39" s="9"/>
      <c r="F39" s="369"/>
      <c r="G39" s="369"/>
      <c r="H39" s="369"/>
      <c r="I39" s="369"/>
      <c r="J39" s="369"/>
      <c r="K39" s="369"/>
      <c r="L39" s="369"/>
      <c r="M39" s="369"/>
      <c r="N39" s="370"/>
      <c r="O39" s="99">
        <f t="shared" si="1"/>
        <v>29</v>
      </c>
    </row>
    <row r="40" spans="1:17">
      <c r="A40" s="99">
        <f t="shared" si="0"/>
        <v>30</v>
      </c>
      <c r="B40" s="130"/>
      <c r="C40" s="91" t="s">
        <v>56</v>
      </c>
      <c r="D40" s="6">
        <v>590.93499999999995</v>
      </c>
      <c r="E40" s="9"/>
      <c r="N40" s="118"/>
      <c r="O40" s="99">
        <f t="shared" si="1"/>
        <v>30</v>
      </c>
    </row>
    <row r="41" spans="1:17">
      <c r="A41" s="99">
        <f t="shared" si="0"/>
        <v>31</v>
      </c>
      <c r="B41" s="130"/>
      <c r="C41" s="91" t="s">
        <v>57</v>
      </c>
      <c r="D41" s="6">
        <v>8069.99107</v>
      </c>
      <c r="E41" s="6"/>
      <c r="N41" s="118"/>
      <c r="O41" s="99">
        <f t="shared" si="1"/>
        <v>31</v>
      </c>
    </row>
    <row r="42" spans="1:17">
      <c r="A42" s="99">
        <f t="shared" si="0"/>
        <v>32</v>
      </c>
      <c r="B42" s="131"/>
      <c r="C42" s="91" t="s">
        <v>58</v>
      </c>
      <c r="D42" s="142">
        <v>62.146000000000001</v>
      </c>
      <c r="E42" s="44">
        <f>SUM(D38:D42)</f>
        <v>8723.0720700000002</v>
      </c>
      <c r="F42" s="369"/>
      <c r="G42" s="369"/>
      <c r="H42" s="369"/>
      <c r="I42" s="369"/>
      <c r="J42" s="369"/>
      <c r="K42" s="369"/>
      <c r="L42" s="369"/>
      <c r="M42" s="369"/>
      <c r="N42" s="370"/>
      <c r="O42" s="99">
        <f t="shared" si="1"/>
        <v>32</v>
      </c>
    </row>
    <row r="43" spans="1:17" ht="18">
      <c r="A43" s="99">
        <f t="shared" si="0"/>
        <v>33</v>
      </c>
      <c r="B43" s="637">
        <v>929</v>
      </c>
      <c r="C43" s="133" t="s">
        <v>605</v>
      </c>
      <c r="D43" s="44"/>
      <c r="E43" s="44"/>
      <c r="F43" s="369"/>
      <c r="G43" s="369"/>
      <c r="H43" s="369"/>
      <c r="I43" s="369"/>
      <c r="J43" s="369"/>
      <c r="K43" s="369"/>
      <c r="L43" s="369"/>
      <c r="M43" s="369"/>
      <c r="N43" s="370"/>
      <c r="O43" s="99">
        <f t="shared" si="1"/>
        <v>33</v>
      </c>
    </row>
    <row r="44" spans="1:17">
      <c r="A44" s="99">
        <f t="shared" si="0"/>
        <v>34</v>
      </c>
      <c r="B44" s="131">
        <v>930.1</v>
      </c>
      <c r="C44" s="91" t="s">
        <v>50</v>
      </c>
      <c r="D44" s="8"/>
      <c r="E44" s="6">
        <v>192.75449</v>
      </c>
      <c r="N44" s="118"/>
      <c r="O44" s="99">
        <f t="shared" si="1"/>
        <v>34</v>
      </c>
    </row>
    <row r="45" spans="1:17">
      <c r="A45" s="99">
        <f t="shared" si="0"/>
        <v>35</v>
      </c>
      <c r="B45" s="131">
        <v>930.2</v>
      </c>
      <c r="C45" s="91" t="s">
        <v>59</v>
      </c>
      <c r="D45" s="44">
        <v>0</v>
      </c>
      <c r="E45" s="10"/>
      <c r="N45" s="118"/>
      <c r="O45" s="99">
        <f t="shared" si="1"/>
        <v>35</v>
      </c>
    </row>
    <row r="46" spans="1:17">
      <c r="A46" s="99">
        <f t="shared" si="0"/>
        <v>36</v>
      </c>
      <c r="B46" s="130"/>
      <c r="C46" s="91" t="s">
        <v>60</v>
      </c>
      <c r="D46" s="289">
        <v>-77.453050000000005</v>
      </c>
      <c r="E46" s="10">
        <f>SUM(D45:D46)</f>
        <v>-77.453050000000005</v>
      </c>
      <c r="N46" s="118"/>
      <c r="O46" s="99">
        <f t="shared" si="1"/>
        <v>36</v>
      </c>
    </row>
    <row r="47" spans="1:17">
      <c r="A47" s="99">
        <f t="shared" si="0"/>
        <v>37</v>
      </c>
      <c r="B47" s="130">
        <v>931</v>
      </c>
      <c r="C47" s="132" t="s">
        <v>59</v>
      </c>
      <c r="D47" s="6"/>
      <c r="E47" s="6">
        <v>0</v>
      </c>
      <c r="N47" s="118"/>
      <c r="O47" s="99">
        <f t="shared" si="1"/>
        <v>37</v>
      </c>
    </row>
    <row r="48" spans="1:17">
      <c r="A48" s="99">
        <f t="shared" si="0"/>
        <v>38</v>
      </c>
      <c r="B48" s="141">
        <v>935</v>
      </c>
      <c r="C48" s="112" t="s">
        <v>61</v>
      </c>
      <c r="D48" s="371"/>
      <c r="E48" s="89">
        <v>70.022660000000002</v>
      </c>
      <c r="F48" s="198"/>
      <c r="G48" s="198"/>
      <c r="H48" s="198"/>
      <c r="I48" s="198"/>
      <c r="J48" s="198"/>
      <c r="K48" s="198"/>
      <c r="L48" s="198"/>
      <c r="M48" s="198"/>
      <c r="N48" s="118"/>
      <c r="O48" s="99">
        <f t="shared" si="1"/>
        <v>38</v>
      </c>
    </row>
    <row r="49" spans="1:15">
      <c r="A49" s="99">
        <f t="shared" si="0"/>
        <v>39</v>
      </c>
      <c r="B49" s="141"/>
      <c r="C49" s="112"/>
      <c r="D49" s="371"/>
      <c r="E49" s="6"/>
      <c r="F49" s="198"/>
      <c r="G49" s="198"/>
      <c r="H49" s="198"/>
      <c r="I49" s="198"/>
      <c r="J49" s="198"/>
      <c r="K49" s="198"/>
      <c r="L49" s="198"/>
      <c r="M49" s="198"/>
      <c r="N49" s="118"/>
      <c r="O49" s="99">
        <f t="shared" si="1"/>
        <v>39</v>
      </c>
    </row>
    <row r="50" spans="1:15" ht="16" thickBot="1">
      <c r="A50" s="99">
        <f t="shared" si="0"/>
        <v>40</v>
      </c>
      <c r="B50" s="126"/>
      <c r="C50" s="133" t="s">
        <v>42</v>
      </c>
      <c r="D50" s="372"/>
      <c r="E50" s="143">
        <f>SUM(E35:E48)</f>
        <v>129569.49153</v>
      </c>
      <c r="F50" s="79"/>
      <c r="G50" s="79"/>
      <c r="H50" s="79"/>
      <c r="I50" s="79"/>
      <c r="J50" s="79"/>
      <c r="K50" s="657"/>
      <c r="L50" s="79"/>
      <c r="M50" s="79"/>
      <c r="N50" s="118"/>
      <c r="O50" s="99">
        <f t="shared" si="1"/>
        <v>40</v>
      </c>
    </row>
    <row r="51" spans="1:15" ht="16" thickTop="1">
      <c r="A51" s="99">
        <f t="shared" si="0"/>
        <v>41</v>
      </c>
      <c r="B51" s="126"/>
      <c r="C51" s="133"/>
      <c r="E51" s="134"/>
      <c r="F51" s="79"/>
      <c r="G51" s="79"/>
      <c r="H51" s="79"/>
      <c r="I51" s="79"/>
      <c r="J51" s="79"/>
      <c r="K51" s="79"/>
      <c r="L51" s="79"/>
      <c r="M51" s="79"/>
      <c r="N51" s="118"/>
      <c r="O51" s="99">
        <f t="shared" si="1"/>
        <v>41</v>
      </c>
    </row>
    <row r="52" spans="1:15">
      <c r="A52" s="99">
        <f t="shared" si="0"/>
        <v>42</v>
      </c>
      <c r="B52" s="126"/>
      <c r="C52" s="133"/>
      <c r="E52" s="134"/>
      <c r="F52" s="79"/>
      <c r="G52" s="79"/>
      <c r="H52" s="79"/>
      <c r="I52" s="79"/>
      <c r="J52" s="79"/>
      <c r="K52" s="79"/>
      <c r="L52" s="79"/>
      <c r="M52" s="79"/>
      <c r="N52" s="118"/>
      <c r="O52" s="99">
        <f t="shared" si="1"/>
        <v>42</v>
      </c>
    </row>
    <row r="53" spans="1:15">
      <c r="A53" s="99">
        <f t="shared" si="0"/>
        <v>43</v>
      </c>
      <c r="B53" s="538" t="s">
        <v>393</v>
      </c>
      <c r="C53" s="133" t="str">
        <f>'Pg7 Rev Stmt AH'!B72</f>
        <v>Items in BOLD have changed to correct the over-allocation of "Duplicate Charges (Company Energy Use)" Credit in FERC Account no. 929.</v>
      </c>
      <c r="E53" s="134"/>
      <c r="F53" s="79"/>
      <c r="G53" s="79"/>
      <c r="H53" s="79"/>
      <c r="I53" s="79"/>
      <c r="J53" s="79"/>
      <c r="K53" s="79"/>
      <c r="L53" s="79"/>
      <c r="M53" s="79"/>
      <c r="N53" s="118"/>
      <c r="O53" s="99">
        <f t="shared" si="1"/>
        <v>43</v>
      </c>
    </row>
    <row r="54" spans="1:15" ht="17">
      <c r="A54" s="99">
        <f t="shared" si="0"/>
        <v>44</v>
      </c>
      <c r="B54" s="658">
        <v>1</v>
      </c>
      <c r="C54" s="41" t="s">
        <v>377</v>
      </c>
      <c r="E54" s="134"/>
      <c r="F54" s="79"/>
      <c r="G54" s="79"/>
      <c r="H54" s="79"/>
      <c r="I54" s="79"/>
      <c r="J54" s="79"/>
      <c r="K54" s="79"/>
      <c r="L54" s="79"/>
      <c r="M54" s="79"/>
      <c r="N54" s="118"/>
      <c r="O54" s="99">
        <f t="shared" si="1"/>
        <v>44</v>
      </c>
    </row>
    <row r="55" spans="1:15" ht="18.5">
      <c r="A55" s="99">
        <f t="shared" si="0"/>
        <v>45</v>
      </c>
      <c r="B55" s="379"/>
      <c r="C55" s="1" t="s">
        <v>372</v>
      </c>
      <c r="E55" s="134"/>
      <c r="F55" s="79"/>
      <c r="G55" s="79"/>
      <c r="H55" s="79"/>
      <c r="I55" s="79"/>
      <c r="J55" s="79"/>
      <c r="K55" s="79"/>
      <c r="L55" s="79"/>
      <c r="M55" s="79"/>
      <c r="N55" s="118"/>
      <c r="O55" s="99">
        <f t="shared" si="1"/>
        <v>45</v>
      </c>
    </row>
    <row r="56" spans="1:15" ht="17">
      <c r="A56" s="99">
        <f t="shared" si="0"/>
        <v>46</v>
      </c>
      <c r="B56" s="553">
        <v>2</v>
      </c>
      <c r="C56" s="1" t="s">
        <v>415</v>
      </c>
      <c r="E56" s="134"/>
      <c r="F56" s="79"/>
      <c r="G56" s="79"/>
      <c r="H56" s="79"/>
      <c r="I56" s="79"/>
      <c r="J56" s="79"/>
      <c r="K56" s="79"/>
      <c r="L56" s="79"/>
      <c r="M56" s="79"/>
      <c r="N56" s="118"/>
      <c r="O56" s="99">
        <f t="shared" si="1"/>
        <v>46</v>
      </c>
    </row>
    <row r="57" spans="1:15" ht="17">
      <c r="A57" s="99">
        <f t="shared" si="0"/>
        <v>47</v>
      </c>
      <c r="B57" s="553">
        <v>3</v>
      </c>
      <c r="C57" s="1" t="s">
        <v>416</v>
      </c>
      <c r="E57" s="134"/>
      <c r="F57" s="79"/>
      <c r="G57" s="79"/>
      <c r="H57" s="79"/>
      <c r="I57" s="79"/>
      <c r="J57" s="79"/>
      <c r="K57" s="79"/>
      <c r="L57" s="79"/>
      <c r="M57" s="79"/>
      <c r="N57" s="118"/>
      <c r="O57" s="99">
        <f t="shared" si="1"/>
        <v>47</v>
      </c>
    </row>
    <row r="58" spans="1:15" ht="17">
      <c r="A58" s="99">
        <f t="shared" si="0"/>
        <v>48</v>
      </c>
      <c r="B58" s="553">
        <v>4</v>
      </c>
      <c r="C58" s="1" t="s">
        <v>417</v>
      </c>
      <c r="E58" s="134"/>
      <c r="F58" s="79"/>
      <c r="G58" s="79"/>
      <c r="H58" s="79"/>
      <c r="I58" s="79"/>
      <c r="J58" s="79"/>
      <c r="K58" s="79"/>
      <c r="L58" s="79"/>
      <c r="M58" s="79"/>
      <c r="N58" s="118"/>
      <c r="O58" s="99">
        <f t="shared" si="1"/>
        <v>48</v>
      </c>
    </row>
    <row r="59" spans="1:15" ht="17">
      <c r="A59" s="99">
        <f t="shared" si="0"/>
        <v>49</v>
      </c>
      <c r="B59" s="553">
        <v>5</v>
      </c>
      <c r="C59" s="1" t="s">
        <v>418</v>
      </c>
      <c r="E59" s="134"/>
      <c r="F59" s="79"/>
      <c r="G59" s="79"/>
      <c r="H59" s="79"/>
      <c r="I59" s="79"/>
      <c r="J59" s="79"/>
      <c r="K59" s="79"/>
      <c r="L59" s="79"/>
      <c r="M59" s="79"/>
      <c r="N59" s="118"/>
      <c r="O59" s="99">
        <f t="shared" si="1"/>
        <v>49</v>
      </c>
    </row>
    <row r="60" spans="1:15" ht="16.5">
      <c r="A60" s="99">
        <f t="shared" si="0"/>
        <v>50</v>
      </c>
      <c r="B60" s="638">
        <v>6</v>
      </c>
      <c r="C60" s="41" t="s">
        <v>604</v>
      </c>
      <c r="E60" s="134"/>
      <c r="F60" s="79"/>
      <c r="G60" s="79"/>
      <c r="H60" s="79"/>
      <c r="I60" s="79"/>
      <c r="J60" s="79"/>
      <c r="K60" s="79"/>
      <c r="L60" s="79"/>
      <c r="M60" s="79"/>
      <c r="N60" s="118"/>
      <c r="O60" s="99">
        <f t="shared" si="1"/>
        <v>50</v>
      </c>
    </row>
    <row r="61" spans="1:15" ht="16" thickBot="1">
      <c r="A61" s="99">
        <f t="shared" si="0"/>
        <v>51</v>
      </c>
      <c r="B61" s="135"/>
      <c r="C61" s="136"/>
      <c r="D61" s="92"/>
      <c r="E61" s="92"/>
      <c r="F61" s="92"/>
      <c r="G61" s="92"/>
      <c r="H61" s="92"/>
      <c r="I61" s="635"/>
      <c r="J61" s="92"/>
      <c r="K61" s="92"/>
      <c r="L61" s="92"/>
      <c r="M61" s="92"/>
      <c r="N61" s="125"/>
      <c r="O61" s="99">
        <f t="shared" si="1"/>
        <v>51</v>
      </c>
    </row>
    <row r="62" spans="1:15">
      <c r="C62" s="112"/>
    </row>
    <row r="63" spans="1:15">
      <c r="A63" s="93"/>
      <c r="C63" s="112"/>
      <c r="D63" s="137"/>
      <c r="E63" s="137"/>
    </row>
    <row r="64" spans="1:15" ht="18">
      <c r="A64" s="138"/>
      <c r="B64" s="66"/>
      <c r="C64" s="1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8">
      <c r="A65" s="138"/>
      <c r="B65" s="66"/>
      <c r="C65" s="12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8">
      <c r="A66" s="138"/>
      <c r="B66" s="80"/>
      <c r="C66" s="1"/>
      <c r="D66" s="1"/>
      <c r="E66" s="1"/>
      <c r="F66" s="1"/>
      <c r="G66" s="1"/>
      <c r="H66" s="1"/>
      <c r="I66" s="5"/>
      <c r="J66" s="1"/>
      <c r="K66" s="1"/>
      <c r="L66" s="1"/>
      <c r="M66" s="1"/>
    </row>
    <row r="67" spans="1:13" ht="18">
      <c r="A67" s="138"/>
      <c r="C67" s="112"/>
    </row>
    <row r="68" spans="1:13" ht="18">
      <c r="A68" s="138"/>
      <c r="C68" s="112"/>
    </row>
    <row r="69" spans="1:13" ht="18">
      <c r="A69" s="138"/>
      <c r="C69" s="112"/>
    </row>
    <row r="70" spans="1:13">
      <c r="A70" s="93"/>
      <c r="C70" s="112"/>
    </row>
    <row r="71" spans="1:13" ht="18">
      <c r="A71" s="138"/>
      <c r="C71" s="112"/>
    </row>
    <row r="72" spans="1:13">
      <c r="A72" s="93"/>
      <c r="C72" s="112"/>
    </row>
    <row r="73" spans="1:13" ht="18">
      <c r="A73" s="138"/>
      <c r="C73" s="112"/>
    </row>
    <row r="74" spans="1:13">
      <c r="A74" s="93"/>
      <c r="C74" s="112"/>
    </row>
    <row r="75" spans="1:13" ht="18">
      <c r="A75" s="138"/>
      <c r="C75" s="112"/>
    </row>
    <row r="76" spans="1:13" ht="18">
      <c r="A76" s="138"/>
      <c r="B76" s="112"/>
    </row>
    <row r="77" spans="1:13" ht="18">
      <c r="A77" s="138"/>
      <c r="B77" s="112"/>
    </row>
    <row r="78" spans="1:13">
      <c r="B78" s="112"/>
    </row>
    <row r="79" spans="1:13" ht="18">
      <c r="A79" s="138"/>
      <c r="B79" s="112"/>
    </row>
    <row r="80" spans="1:13">
      <c r="A80" s="139"/>
      <c r="B80" s="140"/>
    </row>
    <row r="81" spans="2:2">
      <c r="B81" s="112"/>
    </row>
  </sheetData>
  <mergeCells count="4">
    <mergeCell ref="B2:N2"/>
    <mergeCell ref="B3:N3"/>
    <mergeCell ref="B4:N4"/>
    <mergeCell ref="B5:N5"/>
  </mergeCells>
  <printOptions horizontalCentered="1"/>
  <pageMargins left="0.25" right="0.25" top="0.5" bottom="0.5" header="0.35" footer="0.25"/>
  <pageSetup scale="55" orientation="landscape" r:id="rId1"/>
  <headerFooter scaleWithDoc="0" alignWithMargins="0">
    <oddHeader>&amp;C&amp;"Times New Roman,Bold"&amp;7REVISED</oddHeader>
    <oddFooter>&amp;L&amp;F&amp;CPage 7.2&amp;R&amp;A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Props1.xml><?xml version="1.0" encoding="utf-8"?>
<ds:datastoreItem xmlns:ds="http://schemas.openxmlformats.org/officeDocument/2006/customXml" ds:itemID="{596DC82E-F073-409D-830B-F3EF8B258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830A54-FEA9-4B79-97F4-43918C2E66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F7E4C-EE8F-4BDB-8648-14154F95ECE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d3533485-01ac-4c85-a144-d07c02817ce0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fc4548d-ff52-42f9-a254-3bffe51571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Pg1 App XII C1 Cost Adj</vt:lpstr>
      <vt:lpstr>Pg2 App XII C1 Comparison</vt:lpstr>
      <vt:lpstr>Pg3 Rev App XII C1</vt:lpstr>
      <vt:lpstr>Pg4 As Filed App XII C1 FERC</vt:lpstr>
      <vt:lpstr>Pg5 Rev Sec.2-Non-Dir Exp</vt:lpstr>
      <vt:lpstr>Pg6 As Filed Non-Dir Exp FERC</vt:lpstr>
      <vt:lpstr>Pg7 Rev Stmt AH</vt:lpstr>
      <vt:lpstr>Pg7.1 As Filed Stmt AH FERC Adj</vt:lpstr>
      <vt:lpstr>Pg7.2 Rev AH-3</vt:lpstr>
      <vt:lpstr>Pg7.3 As Filed AH-3 FERC Adj</vt:lpstr>
      <vt:lpstr>Pg8 Rev Stmt AL</vt:lpstr>
      <vt:lpstr>Pg8.1 As Filed Stmt AL FERC Adj</vt:lpstr>
      <vt:lpstr>Pg9 Rev Stmt AV</vt:lpstr>
      <vt:lpstr>Pg10 As Filed Stmt AV FERC Adj</vt:lpstr>
      <vt:lpstr>Pg11 Rev AV-4</vt:lpstr>
      <vt:lpstr>Pg12 As Filed AV-4 FERC Adj</vt:lpstr>
      <vt:lpstr>Pg13 App XII C1 Int Calc</vt:lpstr>
      <vt:lpstr>'Pg10 As Filed Stmt AV FERC Adj'!Print_Area</vt:lpstr>
      <vt:lpstr>'Pg12 As Filed AV-4 FERC Adj'!Print_Area</vt:lpstr>
      <vt:lpstr>'Pg4 As Filed App XII C1 FERC'!Print_Area</vt:lpstr>
      <vt:lpstr>'Pg6 As Filed Non-Dir Exp FERC'!Print_Area</vt:lpstr>
      <vt:lpstr>'Pg7.1 As Filed Stmt AH FERC Adj'!Print_Area</vt:lpstr>
      <vt:lpstr>'Pg7.3 As Filed AH-3 FERC Adj'!Print_Area</vt:lpstr>
      <vt:lpstr>'Pg8.1 As Filed Stmt AL FERC Adj'!Print_Area</vt:lpstr>
      <vt:lpstr>'Pg13 App XII C1 Int Calc'!Print_Titles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sward</dc:creator>
  <cp:lastModifiedBy>Tanedo, Lolit</cp:lastModifiedBy>
  <cp:lastPrinted>2024-04-24T21:48:09Z</cp:lastPrinted>
  <dcterms:created xsi:type="dcterms:W3CDTF">2016-08-29T13:22:03Z</dcterms:created>
  <dcterms:modified xsi:type="dcterms:W3CDTF">2024-07-02T22:08:34Z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0x01010020AF033832634A47ACBF5D0BC7D2D682</vt:lpwstr>
  </property>
  <property fmtid="{D5CDD505-2E9C-101B-9397-08002B2CF9AE}" pid="3" name="MediaServiceImageTags">
    <vt:lpwstr/>
  </property>
</Properties>
</file>