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84" yWindow="948" windowWidth="12408" windowHeight="5628" tabRatio="735" activeTab="9"/>
  </bookViews>
  <sheets>
    <sheet name="Basic Info" sheetId="1" r:id="rId1"/>
    <sheet name="Load Study" sheetId="2" r:id="rId2"/>
    <sheet name="Fusing" sheetId="3" r:id="rId3"/>
    <sheet name="Dist Pl Worksheet" sheetId="4" r:id="rId4"/>
    <sheet name="System Pl Input" sheetId="5" r:id="rId5"/>
    <sheet name="Panel Sch" sheetId="6" r:id="rId6"/>
    <sheet name="DemEstPS" sheetId="7" r:id="rId7"/>
    <sheet name="DemEstSB" sheetId="8" r:id="rId8"/>
    <sheet name="Conversion" sheetId="9" r:id="rId9"/>
    <sheet name="Forms" sheetId="10" r:id="rId10"/>
  </sheets>
  <definedNames>
    <definedName name="_xlnm.Print_Area" localSheetId="6">'DemEstPS'!$B$1:$K$47</definedName>
    <definedName name="_xlnm.Print_Area" localSheetId="7">'DemEstSB'!$B$1:$K$47</definedName>
    <definedName name="_xlnm.Print_Area" localSheetId="9">'Forms'!$A$1:$AF$55</definedName>
  </definedNames>
  <calcPr fullCalcOnLoad="1"/>
</workbook>
</file>

<file path=xl/comments1.xml><?xml version="1.0" encoding="utf-8"?>
<comments xmlns="http://schemas.openxmlformats.org/spreadsheetml/2006/main">
  <authors>
    <author>Randal L. Michael</author>
  </authors>
  <commentList>
    <comment ref="C17" authorId="0">
      <text>
        <r>
          <rPr>
            <sz val="8"/>
            <rFont val="Tahoma"/>
            <family val="2"/>
          </rPr>
          <t>Click in Cell &amp; Select Primary Voltage from Drop-Down List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sz val="8"/>
            <rFont val="Tahoma"/>
            <family val="2"/>
          </rPr>
          <t>Click in Cell &amp; Select Panel Size from Drop-Down List.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Click in Cell &amp; Select Secondary Voltage from Drop-Down List.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Tahoma"/>
            <family val="2"/>
          </rPr>
          <t>Enter Transformer Number, if Applicable.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8"/>
            <rFont val="Tahoma"/>
            <family val="2"/>
          </rPr>
          <t>If Superseding Load Study, Enter Date of Original Load Study.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sz val="8"/>
            <rFont val="Tahoma"/>
            <family val="2"/>
          </rPr>
          <t xml:space="preserve">Click in cell and select single or three phase.
</t>
        </r>
      </text>
    </comment>
    <comment ref="K17" authorId="0">
      <text>
        <r>
          <rPr>
            <sz val="8"/>
            <rFont val="Tahoma"/>
            <family val="2"/>
          </rPr>
          <t xml:space="preserve">Click in Cell &amp; Select Number of Wires.
</t>
        </r>
      </text>
    </comment>
    <comment ref="Q34" authorId="0">
      <text>
        <r>
          <rPr>
            <sz val="8"/>
            <rFont val="Tahoma"/>
            <family val="2"/>
          </rPr>
          <t>Click in Cell &amp; Select Project Type.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8"/>
            <rFont val="Tahoma"/>
            <family val="2"/>
          </rPr>
          <t>Click in Cell &amp; Select Yes or No.  Select N/A if form is for subdivision, feeder or Company Work.</t>
        </r>
        <r>
          <rPr>
            <sz val="8"/>
            <rFont val="Tahoma"/>
            <family val="2"/>
          </rPr>
          <t xml:space="preserve">
</t>
        </r>
      </text>
    </comment>
    <comment ref="Q33" authorId="0">
      <text>
        <r>
          <rPr>
            <sz val="8"/>
            <rFont val="Tahoma"/>
            <family val="2"/>
          </rPr>
          <t>Click in Cell &amp; Select Proper C&amp;O Center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Click in cell and select type of project.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Randal L. Michael</author>
  </authors>
  <commentList>
    <comment ref="E24" authorId="0">
      <text>
        <r>
          <rPr>
            <sz val="8"/>
            <rFont val="Tahoma"/>
            <family val="2"/>
          </rPr>
          <t>Click in Cell and Select from Choices on Drop-Down List.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>Click in Cell &amp; Select Method of Determining New Load.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 xml:space="preserve">Click in Cell &amp; Select Method of Determining New Load.
</t>
        </r>
      </text>
    </comment>
    <comment ref="C26" authorId="0">
      <text>
        <r>
          <rPr>
            <sz val="8"/>
            <rFont val="Tahoma"/>
            <family val="2"/>
          </rPr>
          <t>Click in Cell &amp; Select Motor Type.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click in Cell &amp; Select "yes" or "no."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sz val="8"/>
            <rFont val="Tahoma"/>
            <family val="2"/>
          </rPr>
          <t xml:space="preserve">Click in Cell &amp; Select "yes" or "no."
</t>
        </r>
      </text>
    </comment>
  </commentList>
</comments>
</file>

<file path=xl/comments3.xml><?xml version="1.0" encoding="utf-8"?>
<comments xmlns="http://schemas.openxmlformats.org/spreadsheetml/2006/main">
  <authors>
    <author>Randal L. Michael</author>
  </authors>
  <commentList>
    <comment ref="E5" authorId="0">
      <text>
        <r>
          <rPr>
            <sz val="9"/>
            <rFont val="Tahoma"/>
            <family val="2"/>
          </rPr>
          <t>Click in Cell &amp; Select Proper Neutral Source.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sz val="8"/>
            <rFont val="Tahoma"/>
            <family val="2"/>
          </rPr>
          <t>Click in Cell &amp; Select Yes or No.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Click in Cell &amp; Select Yes or No.
</t>
        </r>
      </text>
    </comment>
    <comment ref="J5" authorId="0">
      <text>
        <r>
          <rPr>
            <sz val="8"/>
            <rFont val="Tahoma"/>
            <family val="2"/>
          </rPr>
          <t>Click in Cell &amp; Select Yes or No.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Click in Cell &amp; Make Selection.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Randal L. Michael</author>
  </authors>
  <commentList>
    <comment ref="C15" authorId="0">
      <text>
        <r>
          <rPr>
            <sz val="8"/>
            <rFont val="Tahoma"/>
            <family val="2"/>
          </rPr>
          <t>Attached Maps:  Click in Cell and Select Appropriate Map from Drop-Down List.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sz val="8"/>
            <rFont val="Tahoma"/>
            <family val="2"/>
          </rPr>
          <t>Click in Cell &amp; Select Yes or No.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Randal L. Michael</author>
  </authors>
  <commentList>
    <comment ref="F9" authorId="0">
      <text>
        <r>
          <rPr>
            <sz val="8"/>
            <rFont val="Tahoma"/>
            <family val="2"/>
          </rPr>
          <t>Click in Cell and Select Proper Timeframe from Drop-Down List.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8"/>
            <rFont val="Tahoma"/>
            <family val="2"/>
          </rPr>
          <t>Click in Cell and Select Proper Size from Drop-Down List.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sz val="8"/>
            <rFont val="Tahoma"/>
            <family val="2"/>
          </rPr>
          <t>Click in Cell and Select Proper Fuse Type from Drop-Down List.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Click in Cell &amp; Select Fuse Size.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sz val="8"/>
            <rFont val="Tahoma"/>
            <family val="2"/>
          </rPr>
          <t>Click in Cell &amp; Select Fuse Size.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sz val="8"/>
            <rFont val="Tahoma"/>
            <family val="2"/>
          </rPr>
          <t>Click in Cell &amp; Select Fuse Size.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sz val="8"/>
            <rFont val="Tahoma"/>
            <family val="2"/>
          </rPr>
          <t>Click in Cell &amp; Select Fuse Size.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Click in Cell and Make Selection.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Randal L. Michael</author>
    <author>Susan C. Bell</author>
  </authors>
  <commentList>
    <comment ref="C28" authorId="0">
      <text>
        <r>
          <rPr>
            <sz val="8"/>
            <rFont val="Tahoma"/>
            <family val="2"/>
          </rPr>
          <t>Click in Cell &amp; Select Building Type.</t>
        </r>
        <r>
          <rPr>
            <sz val="8"/>
            <rFont val="Tahoma"/>
            <family val="2"/>
          </rPr>
          <t xml:space="preserve">
</t>
        </r>
      </text>
    </comment>
    <comment ref="H28" authorId="0">
      <text>
        <r>
          <rPr>
            <sz val="8"/>
            <rFont val="Tahoma"/>
            <family val="2"/>
          </rPr>
          <t>Click in Cell &amp; Select Building Type.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Square Footage from "Basic Info" Screen.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Enter Building Square Footage for 2nd Building or 2nd Usage Type.</t>
        </r>
        <r>
          <rPr>
            <sz val="8"/>
            <rFont val="Tahoma"/>
            <family val="2"/>
          </rPr>
          <t xml:space="preserve">
</t>
        </r>
      </text>
    </comment>
    <comment ref="E9" authorId="1">
      <text>
        <r>
          <rPr>
            <sz val="12"/>
            <rFont val="Tahoma"/>
            <family val="2"/>
          </rPr>
          <t>Click in cell &amp; select panel size for panel #2, if applicable.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Randal L. Michael</author>
  </authors>
  <commentList>
    <comment ref="D12" authorId="0">
      <text>
        <r>
          <rPr>
            <sz val="8"/>
            <rFont val="Tahoma"/>
            <family val="2"/>
          </rPr>
          <t xml:space="preserve">Square Footage for Building Type One from Basic Info.
</t>
        </r>
      </text>
    </comment>
    <comment ref="D13" authorId="0">
      <text>
        <r>
          <rPr>
            <sz val="8"/>
            <rFont val="Tahoma"/>
            <family val="2"/>
          </rPr>
          <t>Enter Building Square Footage for Building Type Two, if Applicable.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>Click in Cell &amp; Select Building Type.</t>
        </r>
        <r>
          <rPr>
            <sz val="8"/>
            <rFont val="Tahoma"/>
            <family val="2"/>
          </rPr>
          <t xml:space="preserve">
</t>
        </r>
      </text>
    </comment>
    <comment ref="H30" authorId="0">
      <text>
        <r>
          <rPr>
            <sz val="8"/>
            <rFont val="Tahoma"/>
            <family val="2"/>
          </rPr>
          <t>Click in Cell &amp; Select Building Type.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sz val="8"/>
            <rFont val="Tahoma"/>
            <family val="2"/>
          </rPr>
          <t>Click in Cell &amp; Select Correct Building Usage Type.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sz val="8"/>
            <rFont val="Tahoma"/>
            <family val="2"/>
          </rPr>
          <t>Click in Cell &amp; Select Correct Building Usage Type.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>Enter Panel Size for 2nd Panel, if Applicable.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Tahoma"/>
            <family val="2"/>
          </rPr>
          <t>Enter Square Footage for Building Type 3, if Applicable.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Tahoma"/>
            <family val="2"/>
          </rPr>
          <t>Enter Square Footage for Building Type 4, if Applicable.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<sst xmlns="http://schemas.openxmlformats.org/spreadsheetml/2006/main" count="2053" uniqueCount="896">
  <si>
    <t>LOAD STUDY/FUSING REQUEST/DISTRIBUTION PLANNING WORKSHEET INPUT</t>
  </si>
  <si>
    <t xml:space="preserve"> </t>
  </si>
  <si>
    <t xml:space="preserve">    </t>
  </si>
  <si>
    <t>Panel Size</t>
  </si>
  <si>
    <t>Secondary Voltage</t>
  </si>
  <si>
    <t>DFIS Map</t>
  </si>
  <si>
    <t>Substation</t>
  </si>
  <si>
    <t>In Srvc Date</t>
  </si>
  <si>
    <t>Per</t>
  </si>
  <si>
    <t>DEMAND ESTIMATING WORKSHEET</t>
  </si>
  <si>
    <t>JOB LOCATION</t>
  </si>
  <si>
    <t>JOB NAME</t>
  </si>
  <si>
    <t>TRANSFORMER NO.</t>
  </si>
  <si>
    <t>PANEL SIZE - AMPS</t>
  </si>
  <si>
    <t>PHASE</t>
  </si>
  <si>
    <t>WIRE</t>
  </si>
  <si>
    <t>kW/SQ.FT.</t>
  </si>
  <si>
    <t>SQUARE FOOT DEMAND</t>
  </si>
  <si>
    <t>Selection</t>
  </si>
  <si>
    <t>x</t>
  </si>
  <si>
    <t>kW/Sq. Ft.</t>
  </si>
  <si>
    <t xml:space="preserve"> =</t>
  </si>
  <si>
    <t>Demand</t>
  </si>
  <si>
    <t>kW</t>
  </si>
  <si>
    <t>SQUARE FOOT DEMAND TOTAL&gt;&gt;&gt;&gt;&gt;&gt;&gt;&gt;&gt;&gt;&gt;&gt;&gt;&gt;&gt;&gt;&gt;&gt;&gt;&gt;&gt;&gt;&gt;&gt;&gt;&gt;&gt;&gt;&gt;&gt;&gt;&gt;&gt;&gt;&gt;&gt;&gt;&gt;&gt;&gt;&gt;&gt;&gt;&gt;&gt;&gt;</t>
  </si>
  <si>
    <t>Type of</t>
  </si>
  <si>
    <t>Load</t>
  </si>
  <si>
    <t>Lighting</t>
  </si>
  <si>
    <t>Mach Shop</t>
  </si>
  <si>
    <t xml:space="preserve">A/C </t>
  </si>
  <si>
    <t>Mach Tools</t>
  </si>
  <si>
    <t>A/C 2-5</t>
  </si>
  <si>
    <t>Heating-lrg</t>
  </si>
  <si>
    <t>A/C 6 +</t>
  </si>
  <si>
    <t>Heating</t>
  </si>
  <si>
    <t>Motors</t>
  </si>
  <si>
    <t>Computers</t>
  </si>
  <si>
    <t>Elev/Procss</t>
  </si>
  <si>
    <t>Receptacles</t>
  </si>
  <si>
    <t>LOAD SCHEDULE DEMAND TOTAL &gt;&gt;&gt;&gt;&gt;&gt;&gt;&gt;&gt;&gt;&gt;&gt;&gt;&gt;&gt;&gt;&gt;&gt;&gt;&gt;&gt;&gt;&gt;&gt;&gt;&gt;&gt;&gt;&gt;&gt;&gt;&gt;&gt;&gt;&gt;&gt;&gt;&gt;&gt;&gt;&gt;&gt;&gt;&gt;</t>
  </si>
  <si>
    <t>LOAD DENSITY</t>
  </si>
  <si>
    <t>Select:</t>
  </si>
  <si>
    <t>COMPARISON RATIO =</t>
  </si>
  <si>
    <t>Panel Schedule Number &gt;&gt;&gt;</t>
  </si>
  <si>
    <t xml:space="preserve">Lighting </t>
  </si>
  <si>
    <t>Air Cond.</t>
  </si>
  <si>
    <t>1st unit</t>
  </si>
  <si>
    <t>2-5 units</t>
  </si>
  <si>
    <t>&gt;6 units</t>
  </si>
  <si>
    <t>Continous</t>
  </si>
  <si>
    <t>Process</t>
  </si>
  <si>
    <t>Mach Shp</t>
  </si>
  <si>
    <t xml:space="preserve">       When input complete hit:</t>
  </si>
  <si>
    <t>Mach Tool</t>
  </si>
  <si>
    <t>Largest</t>
  </si>
  <si>
    <t>Balance</t>
  </si>
  <si>
    <t>For conversion table hit:</t>
  </si>
  <si>
    <t>Conversion Tables - Standard</t>
  </si>
  <si>
    <t>To Get&gt;&gt;&gt;&gt;&gt;&gt;&gt;&gt;&gt;&gt;</t>
  </si>
  <si>
    <t>AMPS</t>
  </si>
  <si>
    <t>kVA</t>
  </si>
  <si>
    <t>TonsA/C</t>
  </si>
  <si>
    <t>HP</t>
  </si>
  <si>
    <t xml:space="preserve">Enter AMPS </t>
  </si>
  <si>
    <t xml:space="preserve">  </t>
  </si>
  <si>
    <t>Answer =</t>
  </si>
  <si>
    <t>Enter kW</t>
  </si>
  <si>
    <t>Enter kVA</t>
  </si>
  <si>
    <t>Enter Tons A/C</t>
  </si>
  <si>
    <t>Return to panel</t>
  </si>
  <si>
    <t>schedule input hit:</t>
  </si>
  <si>
    <t>Enter Motor HP</t>
  </si>
  <si>
    <t xml:space="preserve">Answer = </t>
  </si>
  <si>
    <t>120/240 volt Single-Phase table - .9PF</t>
  </si>
  <si>
    <t>277/480 volt Three-Phase table - .85PF</t>
  </si>
  <si>
    <t>120/208 volt Three-Phase table - .85PF</t>
  </si>
  <si>
    <t>120/240 volt Three-Phase table - .85PF</t>
  </si>
  <si>
    <t>100amp</t>
  </si>
  <si>
    <t>minute</t>
  </si>
  <si>
    <t>200amp</t>
  </si>
  <si>
    <t>hour</t>
  </si>
  <si>
    <t>1000amp</t>
  </si>
  <si>
    <t>400amp</t>
  </si>
  <si>
    <t>day</t>
  </si>
  <si>
    <t>600amp</t>
  </si>
  <si>
    <t>week</t>
  </si>
  <si>
    <t>4 kV</t>
  </si>
  <si>
    <t>800amp</t>
  </si>
  <si>
    <t>1200amp</t>
  </si>
  <si>
    <t>1600amp</t>
  </si>
  <si>
    <t>2000amp</t>
  </si>
  <si>
    <t>2500amp</t>
  </si>
  <si>
    <t>3000amp</t>
  </si>
  <si>
    <t>4000amp</t>
  </si>
  <si>
    <t>Pri. Meter</t>
  </si>
  <si>
    <t>Circuit Operating</t>
  </si>
  <si>
    <t>Facility</t>
  </si>
  <si>
    <t>Master Plan</t>
  </si>
  <si>
    <t>Project Boundary</t>
  </si>
  <si>
    <t>FUSING REQUEST</t>
  </si>
  <si>
    <t xml:space="preserve">Neutral Source:         </t>
  </si>
  <si>
    <t>None</t>
  </si>
  <si>
    <t>FUSE REQUEST</t>
  </si>
  <si>
    <t>DISTRIBUTION PLANNING WORKSHEET</t>
  </si>
  <si>
    <t>LOAD STUDY  --  FUSING REQUEST  --  DISTRIBUTION PLANNING WORKSHEET</t>
  </si>
  <si>
    <t>Grounding Bank</t>
  </si>
  <si>
    <t>GENERAL INFORMATION</t>
  </si>
  <si>
    <t>Existing</t>
  </si>
  <si>
    <t>IN-SERVICE DATE:</t>
  </si>
  <si>
    <t>Stepdown</t>
  </si>
  <si>
    <t>Yes</t>
  </si>
  <si>
    <t>No</t>
  </si>
  <si>
    <t>Load Balance Table</t>
  </si>
  <si>
    <t>Planner</t>
  </si>
  <si>
    <t>X</t>
  </si>
  <si>
    <t>Y</t>
  </si>
  <si>
    <t>Z</t>
  </si>
  <si>
    <t xml:space="preserve">Total KVA </t>
  </si>
  <si>
    <t>Phone #</t>
  </si>
  <si>
    <t>New</t>
  </si>
  <si>
    <t>X - Y</t>
  </si>
  <si>
    <t>Y - Z</t>
  </si>
  <si>
    <t>Z - X</t>
  </si>
  <si>
    <t>Phase</t>
  </si>
  <si>
    <t>Added</t>
  </si>
  <si>
    <t>Project title</t>
  </si>
  <si>
    <t>Address</t>
  </si>
  <si>
    <t>Adding</t>
  </si>
  <si>
    <t>Cross Street</t>
  </si>
  <si>
    <t># of lots/units/meters</t>
  </si>
  <si>
    <t>Developer / Contact Name</t>
  </si>
  <si>
    <t xml:space="preserve">Substation                      </t>
  </si>
  <si>
    <t xml:space="preserve">     Circuit                </t>
  </si>
  <si>
    <t xml:space="preserve">Struct. ID#                        </t>
  </si>
  <si>
    <t>LOAD STUDY REQUEST</t>
  </si>
  <si>
    <t>Cable Pole #</t>
  </si>
  <si>
    <t>OK</t>
  </si>
  <si>
    <t>to:</t>
  </si>
  <si>
    <t xml:space="preserve">EXISTING CUSTOMER LOAD:  </t>
  </si>
  <si>
    <t>install:</t>
  </si>
  <si>
    <t>change:</t>
  </si>
  <si>
    <t>DESCRIPTION OF LOAD</t>
  </si>
  <si>
    <t xml:space="preserve">kW DEMAND </t>
  </si>
  <si>
    <t>Special Instructions:</t>
  </si>
  <si>
    <t>Date:                                                            .</t>
  </si>
  <si>
    <t xml:space="preserve">Load range from super data book                                       </t>
  </si>
  <si>
    <t xml:space="preserve"> kW</t>
  </si>
  <si>
    <t>Motor Types :</t>
  </si>
  <si>
    <t>DISTRIBUTION WORK FLOW &amp; PLANNING:</t>
  </si>
  <si>
    <t xml:space="preserve">KEY:      </t>
  </si>
  <si>
    <t>ATTACHED MAPS:</t>
  </si>
  <si>
    <t>(INITAIL)/(ULTIMATE)</t>
  </si>
  <si>
    <t>(SEPARATE TRENCH)**</t>
  </si>
  <si>
    <t>REMARKS:</t>
  </si>
  <si>
    <t>Cable Example: 1000 = 1000KCMIL</t>
  </si>
  <si>
    <t>DATE</t>
  </si>
  <si>
    <t>DISTRIBUTION PLANNING ENGINEER</t>
  </si>
  <si>
    <t>EXT</t>
  </si>
  <si>
    <t xml:space="preserve">Tech. Senior Approval                                                                        </t>
  </si>
  <si>
    <t xml:space="preserve">     Phone #</t>
  </si>
  <si>
    <t xml:space="preserve">        Date</t>
  </si>
  <si>
    <t>DFIS Pg #</t>
  </si>
  <si>
    <t>HP      Largest Motor</t>
  </si>
  <si>
    <t>800 AMP</t>
  </si>
  <si>
    <t>1000 AMP</t>
  </si>
  <si>
    <t>Enter Building Square Footage</t>
  </si>
  <si>
    <t xml:space="preserve">Number Lots/Units </t>
  </si>
  <si>
    <t>120/240</t>
  </si>
  <si>
    <t>120/208</t>
  </si>
  <si>
    <t>277/480</t>
  </si>
  <si>
    <t>T.B.</t>
  </si>
  <si>
    <t xml:space="preserve">   Install                               </t>
  </si>
  <si>
    <t>Fused @</t>
  </si>
  <si>
    <t>8 amps</t>
  </si>
  <si>
    <t>10 amps</t>
  </si>
  <si>
    <t>12 amps</t>
  </si>
  <si>
    <t>18 amps</t>
  </si>
  <si>
    <t>20 amps</t>
  </si>
  <si>
    <t>25 amps</t>
  </si>
  <si>
    <t>30 amps</t>
  </si>
  <si>
    <t>40 amps</t>
  </si>
  <si>
    <t>50 amps</t>
  </si>
  <si>
    <t>65 amps</t>
  </si>
  <si>
    <t>80 amps</t>
  </si>
  <si>
    <t>100 amps</t>
  </si>
  <si>
    <t>150 amps</t>
  </si>
  <si>
    <t>200 amps</t>
  </si>
  <si>
    <t>50 kVA</t>
  </si>
  <si>
    <t>15 kVA</t>
  </si>
  <si>
    <t>25 kVA</t>
  </si>
  <si>
    <t>45 kVA</t>
  </si>
  <si>
    <t>75 kVA</t>
  </si>
  <si>
    <t>100 kVA</t>
  </si>
  <si>
    <t>150 kVA</t>
  </si>
  <si>
    <t>167 kVA</t>
  </si>
  <si>
    <t>225kVA</t>
  </si>
  <si>
    <t>300kVA</t>
  </si>
  <si>
    <t>500kVA</t>
  </si>
  <si>
    <t>750kVA</t>
  </si>
  <si>
    <t>1000kVA</t>
  </si>
  <si>
    <t>1500kVA</t>
  </si>
  <si>
    <t>2000kVA</t>
  </si>
  <si>
    <t>2500kVA</t>
  </si>
  <si>
    <t>3000kVA</t>
  </si>
  <si>
    <t>12 kV</t>
  </si>
  <si>
    <t xml:space="preserve">    kVA starts per:</t>
  </si>
  <si>
    <t>Connected</t>
  </si>
  <si>
    <t>Estimated</t>
  </si>
  <si>
    <t>Regular</t>
  </si>
  <si>
    <t>High Efficiency</t>
  </si>
  <si>
    <t>Boosted:</t>
  </si>
  <si>
    <t xml:space="preserve">Type of project:          </t>
  </si>
  <si>
    <t>Commercial</t>
  </si>
  <si>
    <t>Residential</t>
  </si>
  <si>
    <t>Fault Indicator Req'd:                                size</t>
  </si>
  <si>
    <t>Size:</t>
  </si>
  <si>
    <t>TODAY'S DATE:</t>
  </si>
  <si>
    <t xml:space="preserve">Motors:          </t>
  </si>
  <si>
    <t>Total Motor Load</t>
  </si>
  <si>
    <t>High Demand from CISCO if available</t>
  </si>
  <si>
    <t xml:space="preserve">Construction &amp; Operations Center:           </t>
  </si>
  <si>
    <t>Beach Cities</t>
  </si>
  <si>
    <t>North Coast</t>
  </si>
  <si>
    <t>North East</t>
  </si>
  <si>
    <t>Orange County</t>
  </si>
  <si>
    <t>Metro</t>
  </si>
  <si>
    <t>REF CELL</t>
  </si>
  <si>
    <t>Eastern</t>
  </si>
  <si>
    <t>Master Plan/Facility</t>
  </si>
  <si>
    <t>Master Plan/Cir. Op.</t>
  </si>
  <si>
    <t>Master Plan/Cir. Op./Fac.</t>
  </si>
  <si>
    <t>CP/Fuse Cabinet Location</t>
  </si>
  <si>
    <t>SUPERCEDES LOAD STUDY DATED:</t>
  </si>
  <si>
    <t>Largest XFMR</t>
  </si>
  <si>
    <t>Power Factor:</t>
  </si>
  <si>
    <t>N/A</t>
  </si>
  <si>
    <t>LOAD SCHEDULE DEMAND</t>
  </si>
  <si>
    <t>Approved by:</t>
  </si>
  <si>
    <t>Submitted by:</t>
  </si>
  <si>
    <t>fuse cab:</t>
  </si>
  <si>
    <t xml:space="preserve">   Primary Voltage</t>
  </si>
  <si>
    <t>Date Info Needed (Allow 5 Days):</t>
  </si>
  <si>
    <t>Estimated In-Service Date:</t>
  </si>
  <si>
    <t>Dist Plng Eng</t>
  </si>
  <si>
    <t xml:space="preserve">Existing fused @                                        </t>
  </si>
  <si>
    <t xml:space="preserve">Change From:  </t>
  </si>
  <si>
    <t>*</t>
  </si>
  <si>
    <t>Represents Future Switch</t>
  </si>
  <si>
    <t>Represents Existing Switch</t>
  </si>
  <si>
    <t>Represents Local Distribution</t>
  </si>
  <si>
    <t>Represents Feeder</t>
  </si>
  <si>
    <t>LD</t>
  </si>
  <si>
    <t>FDR</t>
  </si>
  <si>
    <t>**NOTE: FUTURE FACILITIES FOR CONSIDERATION ONLY- NO INSTALLATION REQUIRED AT THIS TIME</t>
  </si>
  <si>
    <t>Phone</t>
  </si>
  <si>
    <t>SKETCH ATTACHED:</t>
  </si>
  <si>
    <t xml:space="preserve">SKETCH ATTACHED:  </t>
  </si>
  <si>
    <t>Fuse Cabinet:</t>
  </si>
  <si>
    <t>Office &lt; 40,000 sq. ft. (.006)</t>
  </si>
  <si>
    <t>Office &gt; 40,000 sq. ft. (.004)</t>
  </si>
  <si>
    <t>Bank (.006)</t>
  </si>
  <si>
    <t>Bio-Medical (.016)</t>
  </si>
  <si>
    <t>Church (.007)</t>
  </si>
  <si>
    <t>Convenience Store (.012)</t>
  </si>
  <si>
    <t>Department Store (.004)</t>
  </si>
  <si>
    <t>Grocery Store (.009)</t>
  </si>
  <si>
    <t>Hospital (.007)</t>
  </si>
  <si>
    <t>Hotel / Motel (.004)</t>
  </si>
  <si>
    <t>Light Commercial (.007)</t>
  </si>
  <si>
    <t>Manufacturing (.009)</t>
  </si>
  <si>
    <t>Medical Office (.008)</t>
  </si>
  <si>
    <t>Restaurant (Dining) (.014)</t>
  </si>
  <si>
    <t>Retail Store (.005)</t>
  </si>
  <si>
    <t>School (.005)</t>
  </si>
  <si>
    <t>Warehousing (.005)</t>
  </si>
  <si>
    <t>Type 1</t>
  </si>
  <si>
    <t>Type 2</t>
  </si>
  <si>
    <t>Restaurant (Fast Food)(.022)</t>
  </si>
  <si>
    <t>Building Type</t>
  </si>
  <si>
    <t>KW/Sq Ft.</t>
  </si>
  <si>
    <t xml:space="preserve">Engineer Approval:                                                                             </t>
  </si>
  <si>
    <t>Building Usage Type 1</t>
  </si>
  <si>
    <t>Building Usage Type 2</t>
  </si>
  <si>
    <t>PLANNER COMMENTS:</t>
  </si>
  <si>
    <t>Limit inrush to:</t>
  </si>
  <si>
    <t xml:space="preserve">DWP Estimated Demand:                             </t>
  </si>
  <si>
    <t xml:space="preserve">Multiple Motors - Simultaneous Starts:  </t>
  </si>
  <si>
    <t>If 0.8 &lt; or = CR &lt; or = 1.2 choose SFD as Estimated Demand.</t>
  </si>
  <si>
    <t>If CR &lt; 0.8 or CR &gt; 1.2 choose the lesser of the two as Estimated Demand.</t>
  </si>
  <si>
    <t xml:space="preserve">starts per:                                         </t>
  </si>
  <si>
    <t>Square Foot Demand (SFD) / Load Schedule Demand (LSD)  = Comparison Ration (CR)</t>
  </si>
  <si>
    <t>Use:</t>
  </si>
  <si>
    <t>kW as Estimated Demand</t>
  </si>
  <si>
    <t>Continuous</t>
  </si>
  <si>
    <t xml:space="preserve">This worksheet allows planner to calculate kW demand for new customers. </t>
  </si>
  <si>
    <t>The estimated demand is to be used for sizing transformers and services.</t>
  </si>
  <si>
    <r>
      <t>CONTACT DISTRIBUTION STANDARDS IF BUILDING TYPE IS NOT IDENTIFIED</t>
    </r>
    <r>
      <rPr>
        <sz val="10"/>
        <color indexed="10"/>
        <rFont val="Arial"/>
        <family val="2"/>
      </rPr>
      <t>.</t>
    </r>
  </si>
  <si>
    <t>SERVING VOLTAGE</t>
  </si>
  <si>
    <t>SUGGESTED XFMR SIZE</t>
  </si>
  <si>
    <t>Serving Voltage</t>
  </si>
  <si>
    <t>Lesser:</t>
  </si>
  <si>
    <t>SFD, Lesser Logic</t>
  </si>
  <si>
    <t>XFRMR Sizing Tables</t>
  </si>
  <si>
    <t>STA Size</t>
  </si>
  <si>
    <t>225 kVA</t>
  </si>
  <si>
    <t>300 kVA</t>
  </si>
  <si>
    <t>500 kVA</t>
  </si>
  <si>
    <t>750 kVA</t>
  </si>
  <si>
    <t>1000 kVA</t>
  </si>
  <si>
    <t>1500 kVA</t>
  </si>
  <si>
    <t>2000 kVA</t>
  </si>
  <si>
    <t>2500 kVA</t>
  </si>
  <si>
    <t>3000 kVA</t>
  </si>
  <si>
    <t>Supersedes</t>
  </si>
  <si>
    <t xml:space="preserve">Station # </t>
  </si>
  <si>
    <t>Type 3</t>
  </si>
  <si>
    <t>Building Usage Type 4</t>
  </si>
  <si>
    <t>Building Usage Type 3</t>
  </si>
  <si>
    <t>Shell Building</t>
  </si>
  <si>
    <t>DEMAND ESTIMATING WORKSHEET (SHELL BUILDINGS)</t>
  </si>
  <si>
    <t>Type 4</t>
  </si>
  <si>
    <t>And</t>
  </si>
  <si>
    <t xml:space="preserve">Station #                      </t>
  </si>
  <si>
    <t>Panel # 1 Size:</t>
  </si>
  <si>
    <t>Panel # 2 Size:</t>
  </si>
  <si>
    <t>Square Ftg. Lots/Units</t>
  </si>
  <si>
    <t>Sq. Ftg of Lots/Units</t>
  </si>
  <si>
    <t># of Wires</t>
  </si>
  <si>
    <t xml:space="preserve">Proposed XFMR Sizes:                 </t>
  </si>
  <si>
    <t>SQUARE FOOT DEMAND TOTAL&gt;&gt;&gt;&gt;&gt;&gt;&gt;&gt;&gt;&gt;&gt;&gt;&gt;&gt;&gt;&gt;&gt;&gt;&gt;&gt;&gt;&gt;&gt;&gt;&gt;&gt;&gt;&gt;&gt;&gt;&gt;&gt;&gt;&gt;&gt;&gt;&gt;&gt;&gt;&gt;&gt;&gt;</t>
  </si>
  <si>
    <t>AD1</t>
  </si>
  <si>
    <t>Adams</t>
  </si>
  <si>
    <t>AD2</t>
  </si>
  <si>
    <t>AD3</t>
  </si>
  <si>
    <t>Agua Lagoon</t>
  </si>
  <si>
    <t>AG1</t>
  </si>
  <si>
    <t>ALV1</t>
  </si>
  <si>
    <t>Alta Vista</t>
  </si>
  <si>
    <t>AM1</t>
  </si>
  <si>
    <t>Amherst</t>
  </si>
  <si>
    <t>AM2</t>
  </si>
  <si>
    <t>AM3</t>
  </si>
  <si>
    <t>Ash</t>
  </si>
  <si>
    <t>AZ1</t>
  </si>
  <si>
    <t>Azure</t>
  </si>
  <si>
    <t>Bostonia</t>
  </si>
  <si>
    <t>BA2</t>
  </si>
  <si>
    <t>BA3</t>
  </si>
  <si>
    <t>BDC1</t>
  </si>
  <si>
    <t>Boca Del Canon</t>
  </si>
  <si>
    <t>BF1</t>
  </si>
  <si>
    <t>Brown Field</t>
  </si>
  <si>
    <t>BH1</t>
  </si>
  <si>
    <t>Birch</t>
  </si>
  <si>
    <t>BK1</t>
  </si>
  <si>
    <t>Bird Rock</t>
  </si>
  <si>
    <t>BK2</t>
  </si>
  <si>
    <t>BK4</t>
  </si>
  <si>
    <t>BN1</t>
  </si>
  <si>
    <t>Buena</t>
  </si>
  <si>
    <t>BN2</t>
  </si>
  <si>
    <t>BO1</t>
  </si>
  <si>
    <t>Burton</t>
  </si>
  <si>
    <t>BP1</t>
  </si>
  <si>
    <t>Bahia Point</t>
  </si>
  <si>
    <t>BS1</t>
  </si>
  <si>
    <t>Balboa Stadium</t>
  </si>
  <si>
    <t>BT1</t>
  </si>
  <si>
    <t>Bancroft</t>
  </si>
  <si>
    <t>BW1</t>
  </si>
  <si>
    <t>Broadway</t>
  </si>
  <si>
    <t>BY1</t>
  </si>
  <si>
    <t>Bradley</t>
  </si>
  <si>
    <t>BY2</t>
  </si>
  <si>
    <t>BY3</t>
  </si>
  <si>
    <t>CA1</t>
  </si>
  <si>
    <t>CA2</t>
  </si>
  <si>
    <t>CCB1</t>
  </si>
  <si>
    <t>Country Club</t>
  </si>
  <si>
    <t>CD1</t>
  </si>
  <si>
    <t>Carlsbad</t>
  </si>
  <si>
    <t>CD3</t>
  </si>
  <si>
    <t>CE1</t>
  </si>
  <si>
    <t>Central</t>
  </si>
  <si>
    <t>CE2</t>
  </si>
  <si>
    <t>CE3</t>
  </si>
  <si>
    <t>CG1</t>
  </si>
  <si>
    <t>Calavo Gardens</t>
  </si>
  <si>
    <t>CG2</t>
  </si>
  <si>
    <t>CMP1</t>
  </si>
  <si>
    <t>Campo Road</t>
  </si>
  <si>
    <t>CS1</t>
  </si>
  <si>
    <t>CS2</t>
  </si>
  <si>
    <t>CS3</t>
  </si>
  <si>
    <t>CS4</t>
  </si>
  <si>
    <t>CTL1</t>
  </si>
  <si>
    <t>Crestline</t>
  </si>
  <si>
    <t>CV1</t>
  </si>
  <si>
    <t>Chula Vista</t>
  </si>
  <si>
    <t>CY1</t>
  </si>
  <si>
    <t>Cypress Shores</t>
  </si>
  <si>
    <t>C14</t>
  </si>
  <si>
    <t>C17</t>
  </si>
  <si>
    <t>De Anza</t>
  </si>
  <si>
    <t>DH1</t>
  </si>
  <si>
    <t>Dunhill</t>
  </si>
  <si>
    <t>DM1</t>
  </si>
  <si>
    <t>Del Mar</t>
  </si>
  <si>
    <t>DM2</t>
  </si>
  <si>
    <t>DR1</t>
  </si>
  <si>
    <t>Del Rio</t>
  </si>
  <si>
    <t>DT1</t>
  </si>
  <si>
    <t>Downtown1</t>
  </si>
  <si>
    <t>DV1</t>
  </si>
  <si>
    <t>Dehesa Valley</t>
  </si>
  <si>
    <t>EH1</t>
  </si>
  <si>
    <t>El Camino Hills</t>
  </si>
  <si>
    <t>ELS1</t>
  </si>
  <si>
    <t>El Secreto</t>
  </si>
  <si>
    <t>EN1</t>
  </si>
  <si>
    <t>Encinitas</t>
  </si>
  <si>
    <t>EN2</t>
  </si>
  <si>
    <t>EOS1</t>
  </si>
  <si>
    <t>East Oceanside</t>
  </si>
  <si>
    <t>EOS2</t>
  </si>
  <si>
    <t>EOS3</t>
  </si>
  <si>
    <t>EO1</t>
  </si>
  <si>
    <t>Encanto</t>
  </si>
  <si>
    <t>EO2</t>
  </si>
  <si>
    <t>EO3</t>
  </si>
  <si>
    <t>ER1</t>
  </si>
  <si>
    <t>Erlanger</t>
  </si>
  <si>
    <t>ES4</t>
  </si>
  <si>
    <t>Esco</t>
  </si>
  <si>
    <t>EV1</t>
  </si>
  <si>
    <t>El Rancho Vista</t>
  </si>
  <si>
    <t>FB1</t>
  </si>
  <si>
    <t>FB2</t>
  </si>
  <si>
    <t>FL1</t>
  </si>
  <si>
    <t>Flower</t>
  </si>
  <si>
    <t>FM1</t>
  </si>
  <si>
    <t>FM2</t>
  </si>
  <si>
    <t>FM3</t>
  </si>
  <si>
    <t>Flintridge</t>
  </si>
  <si>
    <t>Station F</t>
  </si>
  <si>
    <t>GA1</t>
  </si>
  <si>
    <t>Garfield</t>
  </si>
  <si>
    <t>GH1</t>
  </si>
  <si>
    <t>GH2</t>
  </si>
  <si>
    <t>GH3</t>
  </si>
  <si>
    <t>GM2</t>
  </si>
  <si>
    <t>Grossmont</t>
  </si>
  <si>
    <t>GN1</t>
  </si>
  <si>
    <t>Garnet</t>
  </si>
  <si>
    <t>GS1</t>
  </si>
  <si>
    <t>Gesner</t>
  </si>
  <si>
    <t>HB5</t>
  </si>
  <si>
    <t>HC3</t>
  </si>
  <si>
    <t>HC4</t>
  </si>
  <si>
    <t>HL1</t>
  </si>
  <si>
    <t>Highland</t>
  </si>
  <si>
    <t>HO1</t>
  </si>
  <si>
    <t>Horno</t>
  </si>
  <si>
    <t>HP1</t>
  </si>
  <si>
    <t>Hilltop</t>
  </si>
  <si>
    <t>HV1</t>
  </si>
  <si>
    <t>Helix View</t>
  </si>
  <si>
    <t>HW1</t>
  </si>
  <si>
    <t>Hawley</t>
  </si>
  <si>
    <t>IB1</t>
  </si>
  <si>
    <t>Imperial Beach</t>
  </si>
  <si>
    <t>IB2</t>
  </si>
  <si>
    <t>JE1</t>
  </si>
  <si>
    <t>Jennings</t>
  </si>
  <si>
    <t>JU1</t>
  </si>
  <si>
    <t>Julian</t>
  </si>
  <si>
    <t>KR1</t>
  </si>
  <si>
    <t>Kramer</t>
  </si>
  <si>
    <t>LA1</t>
  </si>
  <si>
    <t>Lincoln Acres</t>
  </si>
  <si>
    <t>LA2</t>
  </si>
  <si>
    <t>LA3</t>
  </si>
  <si>
    <t>Lindbergh</t>
  </si>
  <si>
    <t>LD2</t>
  </si>
  <si>
    <t>LF1</t>
  </si>
  <si>
    <t>LJS1</t>
  </si>
  <si>
    <t>La Jolla Shores</t>
  </si>
  <si>
    <t>La Jolla Farms</t>
  </si>
  <si>
    <t>LJS2</t>
  </si>
  <si>
    <t>La Jolla</t>
  </si>
  <si>
    <t>LJ3</t>
  </si>
  <si>
    <t>LJ4</t>
  </si>
  <si>
    <t>LM3</t>
  </si>
  <si>
    <t>La Mesa</t>
  </si>
  <si>
    <t>LPS1</t>
  </si>
  <si>
    <t>Las Palmas</t>
  </si>
  <si>
    <t>LR1</t>
  </si>
  <si>
    <t>Lamar</t>
  </si>
  <si>
    <t>LV2</t>
  </si>
  <si>
    <t>Linda Vista</t>
  </si>
  <si>
    <t>Magnolia</t>
  </si>
  <si>
    <t>MAN1</t>
  </si>
  <si>
    <t>Manzanita</t>
  </si>
  <si>
    <t>MA1</t>
  </si>
  <si>
    <t>MA2</t>
  </si>
  <si>
    <t>MB1</t>
  </si>
  <si>
    <t>Mission Beach</t>
  </si>
  <si>
    <t>MF1</t>
  </si>
  <si>
    <t>Mansfield</t>
  </si>
  <si>
    <t>MK1</t>
  </si>
  <si>
    <t>Market</t>
  </si>
  <si>
    <t>MK2</t>
  </si>
  <si>
    <t>MM1</t>
  </si>
  <si>
    <t>Mimulus</t>
  </si>
  <si>
    <t>MOR1</t>
  </si>
  <si>
    <t>Moore</t>
  </si>
  <si>
    <t>MO1</t>
  </si>
  <si>
    <t>Monarch Bay</t>
  </si>
  <si>
    <t>MT1</t>
  </si>
  <si>
    <t>Middletown</t>
  </si>
  <si>
    <t>MT2</t>
  </si>
  <si>
    <t>MU1</t>
  </si>
  <si>
    <t>Muirlands</t>
  </si>
  <si>
    <t>MV1</t>
  </si>
  <si>
    <t>Monte Vista</t>
  </si>
  <si>
    <t>MZ1</t>
  </si>
  <si>
    <t>Montezuma</t>
  </si>
  <si>
    <t>NC1</t>
  </si>
  <si>
    <t>National City</t>
  </si>
  <si>
    <t>NC3</t>
  </si>
  <si>
    <t>NC4</t>
  </si>
  <si>
    <t>NO1</t>
  </si>
  <si>
    <t>North Otay</t>
  </si>
  <si>
    <t>NO2</t>
  </si>
  <si>
    <t>NO3</t>
  </si>
  <si>
    <t>NSD1</t>
  </si>
  <si>
    <t>Naval Supply Depot</t>
  </si>
  <si>
    <t>NT1</t>
  </si>
  <si>
    <t>Newton</t>
  </si>
  <si>
    <t>NVS1</t>
  </si>
  <si>
    <t>North Vista</t>
  </si>
  <si>
    <t>OCA1</t>
  </si>
  <si>
    <t>OH1</t>
  </si>
  <si>
    <t>Ohio</t>
  </si>
  <si>
    <t>OS1</t>
  </si>
  <si>
    <t>Oceanside</t>
  </si>
  <si>
    <t>OS4</t>
  </si>
  <si>
    <t>Old Town</t>
  </si>
  <si>
    <t>OT2</t>
  </si>
  <si>
    <t>PB1</t>
  </si>
  <si>
    <t>Pacific Beach</t>
  </si>
  <si>
    <t>PB5</t>
  </si>
  <si>
    <t>PE1</t>
  </si>
  <si>
    <t>Pine Hills</t>
  </si>
  <si>
    <t>PH1</t>
  </si>
  <si>
    <t>Phillips</t>
  </si>
  <si>
    <t>PK1</t>
  </si>
  <si>
    <t>Park</t>
  </si>
  <si>
    <t>PK2</t>
  </si>
  <si>
    <t>PK3</t>
  </si>
  <si>
    <t>PK4</t>
  </si>
  <si>
    <t>PK5</t>
  </si>
  <si>
    <t>PK6</t>
  </si>
  <si>
    <t>PK7</t>
  </si>
  <si>
    <t>PLA1</t>
  </si>
  <si>
    <t>Playa</t>
  </si>
  <si>
    <t>PL2</t>
  </si>
  <si>
    <t>Point Loma</t>
  </si>
  <si>
    <t>PL4</t>
  </si>
  <si>
    <t>PL6</t>
  </si>
  <si>
    <t>PY1</t>
  </si>
  <si>
    <t>Pauma Valley</t>
  </si>
  <si>
    <t>QB1</t>
  </si>
  <si>
    <t>Quivera Basin</t>
  </si>
  <si>
    <t>RA1</t>
  </si>
  <si>
    <t>Ramona</t>
  </si>
  <si>
    <t>RA2</t>
  </si>
  <si>
    <t>RA3</t>
  </si>
  <si>
    <t>RB1</t>
  </si>
  <si>
    <t>RC1</t>
  </si>
  <si>
    <t>Reidy Canyon</t>
  </si>
  <si>
    <t>RD1</t>
  </si>
  <si>
    <t>Rolando</t>
  </si>
  <si>
    <t>RD2</t>
  </si>
  <si>
    <t>RD4</t>
  </si>
  <si>
    <t>RE1</t>
  </si>
  <si>
    <t>Reo</t>
  </si>
  <si>
    <t>RI1</t>
  </si>
  <si>
    <t>Richfield</t>
  </si>
  <si>
    <t>RS1</t>
  </si>
  <si>
    <t>Roswell</t>
  </si>
  <si>
    <t>RV1</t>
  </si>
  <si>
    <t>Roseville</t>
  </si>
  <si>
    <t>RV2</t>
  </si>
  <si>
    <t>RV3</t>
  </si>
  <si>
    <t>SB1</t>
  </si>
  <si>
    <t>Ski Beach</t>
  </si>
  <si>
    <t>SC1</t>
  </si>
  <si>
    <t>San Clemente</t>
  </si>
  <si>
    <t>SC2</t>
  </si>
  <si>
    <t>SEA1</t>
  </si>
  <si>
    <t>Seaview</t>
  </si>
  <si>
    <t>SE4</t>
  </si>
  <si>
    <t>Serra</t>
  </si>
  <si>
    <t>SF2</t>
  </si>
  <si>
    <t>Rancho Santa Fe</t>
  </si>
  <si>
    <t>SF3</t>
  </si>
  <si>
    <t>SHC1</t>
  </si>
  <si>
    <t>Shorecliffs</t>
  </si>
  <si>
    <t>SK1</t>
  </si>
  <si>
    <t>Salt Works</t>
  </si>
  <si>
    <t>SLD1</t>
  </si>
  <si>
    <t>Soledad</t>
  </si>
  <si>
    <t>SL1</t>
  </si>
  <si>
    <t>Salton</t>
  </si>
  <si>
    <t>SO1</t>
  </si>
  <si>
    <t>South Oceanside</t>
  </si>
  <si>
    <t>SR1</t>
  </si>
  <si>
    <t>Streamview</t>
  </si>
  <si>
    <t>SR4</t>
  </si>
  <si>
    <t>SSC1</t>
  </si>
  <si>
    <t>SW1</t>
  </si>
  <si>
    <t>Sweetwater</t>
  </si>
  <si>
    <t>SW2</t>
  </si>
  <si>
    <t>SW3</t>
  </si>
  <si>
    <t>SW4</t>
  </si>
  <si>
    <t>S1</t>
  </si>
  <si>
    <t>Sampson</t>
  </si>
  <si>
    <t>S2</t>
  </si>
  <si>
    <t>TM1</t>
  </si>
  <si>
    <t>TR1</t>
  </si>
  <si>
    <t>Taylor</t>
  </si>
  <si>
    <t>TY1</t>
  </si>
  <si>
    <t>Tyrone</t>
  </si>
  <si>
    <t>UP1</t>
  </si>
  <si>
    <t>Upas</t>
  </si>
  <si>
    <t>Valley Center</t>
  </si>
  <si>
    <t>VDN1</t>
  </si>
  <si>
    <t>Via Del Norte</t>
  </si>
  <si>
    <t>VO1</t>
  </si>
  <si>
    <t>Volta</t>
  </si>
  <si>
    <t>VS1</t>
  </si>
  <si>
    <t>Vista</t>
  </si>
  <si>
    <t>VS2</t>
  </si>
  <si>
    <t>VS3</t>
  </si>
  <si>
    <t>VS4</t>
  </si>
  <si>
    <t>VT1</t>
  </si>
  <si>
    <t>Vista Terrace</t>
  </si>
  <si>
    <t>VW1</t>
  </si>
  <si>
    <t>Vista Way</t>
  </si>
  <si>
    <t>WA1</t>
  </si>
  <si>
    <t>Wabash</t>
  </si>
  <si>
    <t>WA2</t>
  </si>
  <si>
    <t>WA3</t>
  </si>
  <si>
    <t>WA4</t>
  </si>
  <si>
    <t>WA5</t>
  </si>
  <si>
    <t>WA6</t>
  </si>
  <si>
    <t>Warren Canyon</t>
  </si>
  <si>
    <t>WC2</t>
  </si>
  <si>
    <t>WT1</t>
  </si>
  <si>
    <t>Whitney</t>
  </si>
  <si>
    <t>WY1</t>
  </si>
  <si>
    <t>Witherby</t>
  </si>
  <si>
    <t>WY2</t>
  </si>
  <si>
    <t>WY3</t>
  </si>
  <si>
    <t>YS1</t>
  </si>
  <si>
    <t>Yerba Santa</t>
  </si>
  <si>
    <t>NTC-C</t>
  </si>
  <si>
    <t>Division</t>
  </si>
  <si>
    <t>Rose Canyon</t>
  </si>
  <si>
    <t>Barrett</t>
  </si>
  <si>
    <t>El Cajon</t>
  </si>
  <si>
    <t>Descanso</t>
  </si>
  <si>
    <t>Jamacha</t>
  </si>
  <si>
    <t>Coronado</t>
  </si>
  <si>
    <t>Murray</t>
  </si>
  <si>
    <t>Station B</t>
  </si>
  <si>
    <t>Spring Valley</t>
  </si>
  <si>
    <t>Kettner</t>
  </si>
  <si>
    <t>Mission</t>
  </si>
  <si>
    <t>Otay</t>
  </si>
  <si>
    <t>Borrego</t>
  </si>
  <si>
    <t>Poway</t>
  </si>
  <si>
    <t>Escondido</t>
  </si>
  <si>
    <t>San Luis Rey</t>
  </si>
  <si>
    <t>Capistrano</t>
  </si>
  <si>
    <t>San Mateo</t>
  </si>
  <si>
    <t>Las Pulgas</t>
  </si>
  <si>
    <t>Melrose</t>
  </si>
  <si>
    <t>Warners</t>
  </si>
  <si>
    <t>Rincon</t>
  </si>
  <si>
    <t>Santa Ysabel</t>
  </si>
  <si>
    <t>Miramar</t>
  </si>
  <si>
    <t>Monserate</t>
  </si>
  <si>
    <t>Creelman</t>
  </si>
  <si>
    <t>Boulder Creek</t>
  </si>
  <si>
    <t>Pala</t>
  </si>
  <si>
    <t>Los Coches</t>
  </si>
  <si>
    <t>Kearny</t>
  </si>
  <si>
    <t>Montgomery</t>
  </si>
  <si>
    <t>Otay Lakes</t>
  </si>
  <si>
    <t>Torrey Pines</t>
  </si>
  <si>
    <t>Genesee</t>
  </si>
  <si>
    <t>Clairemont</t>
  </si>
  <si>
    <t>Carlton Hills</t>
  </si>
  <si>
    <t>Loveland</t>
  </si>
  <si>
    <t>Bernardo</t>
  </si>
  <si>
    <t>San Marcos</t>
  </si>
  <si>
    <t>Pendleton</t>
  </si>
  <si>
    <t>Cannon</t>
  </si>
  <si>
    <t>Laguna Niguel</t>
  </si>
  <si>
    <t>Paradise</t>
  </si>
  <si>
    <t>Fenton</t>
  </si>
  <si>
    <t>General Dynamics</t>
  </si>
  <si>
    <t>Cristianitos</t>
  </si>
  <si>
    <t>Sunnyside</t>
  </si>
  <si>
    <t>Kyocera</t>
  </si>
  <si>
    <t>Lilac</t>
  </si>
  <si>
    <t>Alpine</t>
  </si>
  <si>
    <t>Elliott</t>
  </si>
  <si>
    <t>Santee</t>
  </si>
  <si>
    <t>Granite</t>
  </si>
  <si>
    <t>Urban</t>
  </si>
  <si>
    <t>Scripps</t>
  </si>
  <si>
    <t>Glencliff</t>
  </si>
  <si>
    <t>Boulevard</t>
  </si>
  <si>
    <t>San Ysidro</t>
  </si>
  <si>
    <t>Cameron</t>
  </si>
  <si>
    <t>Cabrillo</t>
  </si>
  <si>
    <t>Morro Hill</t>
  </si>
  <si>
    <t>Stuart</t>
  </si>
  <si>
    <t>Chicarita</t>
  </si>
  <si>
    <t>Avocado</t>
  </si>
  <si>
    <t>Border</t>
  </si>
  <si>
    <t>Trabuco</t>
  </si>
  <si>
    <t>Japanese Mesa</t>
  </si>
  <si>
    <t>Palomar Airport</t>
  </si>
  <si>
    <t>Proctor Valley</t>
  </si>
  <si>
    <t>Batiquitos</t>
  </si>
  <si>
    <t>Mesa Heights</t>
  </si>
  <si>
    <t>Felicita</t>
  </si>
  <si>
    <t>North City West</t>
  </si>
  <si>
    <t>Shadowridge</t>
  </si>
  <si>
    <t>Pomerado</t>
  </si>
  <si>
    <t>Rancho Carmel</t>
  </si>
  <si>
    <t>Telegraph Canyon</t>
  </si>
  <si>
    <t>Mesa Rim</t>
  </si>
  <si>
    <t>Eastgate</t>
  </si>
  <si>
    <t>Margarita</t>
  </si>
  <si>
    <t>Circuit Number</t>
  </si>
  <si>
    <t>2.4/4kv</t>
  </si>
  <si>
    <t>6.9/7.2/12kv</t>
  </si>
  <si>
    <t>Primary kV</t>
  </si>
  <si>
    <t>kV</t>
  </si>
  <si>
    <t>Minute</t>
  </si>
  <si>
    <t>Hour</t>
  </si>
  <si>
    <t>Day</t>
  </si>
  <si>
    <t>Week</t>
  </si>
  <si>
    <t>= Drop Downs</t>
  </si>
  <si>
    <t>= Fill-Ins</t>
  </si>
  <si>
    <r>
      <t xml:space="preserve">Panel Schedule Summary </t>
    </r>
    <r>
      <rPr>
        <b/>
        <i/>
        <sz val="10"/>
        <rFont val="Arial"/>
        <family val="2"/>
      </rPr>
      <t>(Enter Values in kW)</t>
    </r>
    <r>
      <rPr>
        <b/>
        <i/>
        <sz val="12"/>
        <rFont val="Arial"/>
        <family val="2"/>
      </rPr>
      <t xml:space="preserve">   </t>
    </r>
  </si>
  <si>
    <t>Super Data Book:</t>
  </si>
  <si>
    <t>High Cisco Demand:</t>
  </si>
  <si>
    <t xml:space="preserve">Take-off Structure #  </t>
  </si>
  <si>
    <t xml:space="preserve"># of Phases  </t>
  </si>
  <si>
    <t>1800amp</t>
  </si>
  <si>
    <t>= Demand in KW</t>
  </si>
  <si>
    <t>Total Load x Dem. Factor</t>
  </si>
  <si>
    <t>Building Square Footage</t>
  </si>
  <si>
    <t>password is "demand"</t>
  </si>
  <si>
    <t>CONVERSION TABLE FOR:</t>
  </si>
  <si>
    <t>&lt;&lt;&lt;&lt;&lt;&lt; 277/480 - 3ph</t>
  </si>
  <si>
    <t>&lt;&lt;&lt;&lt;&lt;&lt; 120/208 - 3ph</t>
  </si>
  <si>
    <t>&lt;&lt;&lt;&lt;&lt;&lt; 120/240 - 3ph</t>
  </si>
  <si>
    <t>&lt;&lt;&lt;&lt;&lt;&lt; 120/240 - 1ph</t>
  </si>
  <si>
    <t>Type of Project:</t>
  </si>
  <si>
    <t>Mr. Steve Jones</t>
  </si>
  <si>
    <t>1440 4th Avenue</t>
  </si>
  <si>
    <t>"G" Street</t>
  </si>
  <si>
    <t>111111-020</t>
  </si>
  <si>
    <t>ELF</t>
  </si>
  <si>
    <t>D&amp;W</t>
  </si>
  <si>
    <t>EJO-1</t>
  </si>
  <si>
    <t>FE</t>
  </si>
  <si>
    <t>KA</t>
  </si>
  <si>
    <t>KB</t>
  </si>
  <si>
    <t>NX</t>
  </si>
  <si>
    <t>Comb Tech</t>
  </si>
  <si>
    <t>SME</t>
  </si>
  <si>
    <t>X-LIM</t>
  </si>
  <si>
    <t>Exist</t>
  </si>
  <si>
    <t>Fac #</t>
  </si>
  <si>
    <t>Version 1.1</t>
  </si>
  <si>
    <t>CUSTOMER LOAD BEING ADDED:</t>
  </si>
  <si>
    <t xml:space="preserve">PANEL #1 </t>
  </si>
  <si>
    <t xml:space="preserve">PANEL #2 </t>
  </si>
  <si>
    <t xml:space="preserve"> SD</t>
  </si>
  <si>
    <t>AB1</t>
  </si>
  <si>
    <t>Al Bahr 1</t>
  </si>
  <si>
    <t>Chollas West</t>
  </si>
  <si>
    <t>BRM1</t>
  </si>
  <si>
    <t>Bramson</t>
  </si>
  <si>
    <t>Line School</t>
  </si>
  <si>
    <t>Artesian</t>
  </si>
  <si>
    <t>Station C 14</t>
  </si>
  <si>
    <t>Station C 17</t>
  </si>
  <si>
    <t>Cardiff 1</t>
  </si>
  <si>
    <t>Cardiff 2</t>
  </si>
  <si>
    <t>CHA1</t>
  </si>
  <si>
    <t>Challenge</t>
  </si>
  <si>
    <t>CPA</t>
  </si>
  <si>
    <t>Camp Pendleton A</t>
  </si>
  <si>
    <t>CPG</t>
  </si>
  <si>
    <t>Camp Pendleton G</t>
  </si>
  <si>
    <t>Chollas 1</t>
  </si>
  <si>
    <t>Chollas 2</t>
  </si>
  <si>
    <t>Chollas 3</t>
  </si>
  <si>
    <t>Chollas 4</t>
  </si>
  <si>
    <t>CSS1</t>
  </si>
  <si>
    <t>Cass</t>
  </si>
  <si>
    <t>DB00</t>
  </si>
  <si>
    <t>Doublett</t>
  </si>
  <si>
    <t>Crestwood</t>
  </si>
  <si>
    <t>DB30</t>
  </si>
  <si>
    <t>DEA1</t>
  </si>
  <si>
    <t>Del Mar 1</t>
  </si>
  <si>
    <t>Del Mar 2</t>
  </si>
  <si>
    <t>DS1</t>
  </si>
  <si>
    <t>Davis</t>
  </si>
  <si>
    <t>ELE1</t>
  </si>
  <si>
    <t>Electric Avenue</t>
  </si>
  <si>
    <t>Olivenhain</t>
  </si>
  <si>
    <t>Fallbrook 1</t>
  </si>
  <si>
    <t>Fallbrook 2</t>
  </si>
  <si>
    <t>FAIRMOUNT 1</t>
  </si>
  <si>
    <t>FAIRMOUNT 2</t>
  </si>
  <si>
    <t>FAIRMOUNT 3</t>
  </si>
  <si>
    <t>FRD1</t>
  </si>
  <si>
    <t>Garfield 1</t>
  </si>
  <si>
    <t>GA3</t>
  </si>
  <si>
    <t>Garfield 3</t>
  </si>
  <si>
    <t>Golden Hills 1</t>
  </si>
  <si>
    <t>Golden Hills 2</t>
  </si>
  <si>
    <t>Golden Hills 3</t>
  </si>
  <si>
    <t>GLM0</t>
  </si>
  <si>
    <t>Goal Line Meter</t>
  </si>
  <si>
    <t>Grant Hill</t>
  </si>
  <si>
    <t>Harbor 5</t>
  </si>
  <si>
    <t>Hillcrest 3</t>
  </si>
  <si>
    <t>Hillcrest 4</t>
  </si>
  <si>
    <t>HL3</t>
  </si>
  <si>
    <t>Highland 3</t>
  </si>
  <si>
    <t>La Jolla 3</t>
  </si>
  <si>
    <t>La Jolla 4</t>
  </si>
  <si>
    <t>La Jolla Shores 1</t>
  </si>
  <si>
    <t>LSS1</t>
  </si>
  <si>
    <t>Morena1</t>
  </si>
  <si>
    <t>Morena2</t>
  </si>
  <si>
    <t>MAG1</t>
  </si>
  <si>
    <t>MC1</t>
  </si>
  <si>
    <t>MC2</t>
  </si>
  <si>
    <t>MNR3</t>
  </si>
  <si>
    <t>Monroe 3</t>
  </si>
  <si>
    <t>NCM0</t>
  </si>
  <si>
    <t>North County Metering</t>
  </si>
  <si>
    <t>NIM0</t>
  </si>
  <si>
    <t>North Island Mtr</t>
  </si>
  <si>
    <t>NSM0</t>
  </si>
  <si>
    <t>Naval Station Mtr</t>
  </si>
  <si>
    <t>Ocasa</t>
  </si>
  <si>
    <t>OK1</t>
  </si>
  <si>
    <t>Oaks 1</t>
  </si>
  <si>
    <t>Oceanside 1</t>
  </si>
  <si>
    <t>Oceanside 4</t>
  </si>
  <si>
    <t>Old Town 2</t>
  </si>
  <si>
    <t>Pacific Beach 1</t>
  </si>
  <si>
    <t>Pacific Beach 5</t>
  </si>
  <si>
    <t>De Portola (SCE)</t>
  </si>
  <si>
    <t>PLS1</t>
  </si>
  <si>
    <t>Point Loma Sewage</t>
  </si>
  <si>
    <t>QN1</t>
  </si>
  <si>
    <t>Queen</t>
  </si>
  <si>
    <t>Rainbow 1</t>
  </si>
  <si>
    <t>Sampson 1</t>
  </si>
  <si>
    <t>Sampson 2</t>
  </si>
  <si>
    <t>Streamview 1</t>
  </si>
  <si>
    <t>Streamview 4</t>
  </si>
  <si>
    <t>South San Clemente</t>
  </si>
  <si>
    <t>Temecula (SCE)</t>
  </si>
  <si>
    <t>UCM0</t>
  </si>
  <si>
    <t>Univ Ca Meter</t>
  </si>
  <si>
    <t>UP2</t>
  </si>
  <si>
    <t>Upas 2</t>
  </si>
  <si>
    <t>Friars</t>
  </si>
  <si>
    <t>Pico</t>
  </si>
  <si>
    <t>JOB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</si>
</sst>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mmmm\ d\,\ yyyy"/>
    <numFmt numFmtId="167" formatCode="[$-409]dddd\,\ mmmm\ d\,\ yyyy"/>
    <numFmt numFmtId="168" formatCode="[$-409]h:mm:ss\ AM/PM"/>
    <numFmt numFmtId="169" formatCode="0.0"/>
  </numFmts>
  <fonts count="90">
    <font>
      <sz val="10"/>
      <name val="Arial"/>
      <family val="0"/>
    </font>
    <font>
      <b/>
      <i/>
      <sz val="12"/>
      <color indexed="39"/>
      <name val="Arial"/>
      <family val="2"/>
    </font>
    <font>
      <b/>
      <i/>
      <sz val="12"/>
      <name val="Arial"/>
      <family val="2"/>
    </font>
    <font>
      <sz val="10"/>
      <color indexed="24"/>
      <name val="Arial"/>
      <family val="2"/>
    </font>
    <font>
      <sz val="10"/>
      <color indexed="4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39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8"/>
      <name val="Modern"/>
      <family val="3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.25"/>
      <color indexed="10"/>
      <name val="Arial"/>
      <family val="2"/>
    </font>
    <font>
      <b/>
      <i/>
      <sz val="10"/>
      <name val="Arial"/>
      <family val="2"/>
    </font>
    <font>
      <b/>
      <i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.5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name val="MS Dialog"/>
      <family val="0"/>
    </font>
    <font>
      <sz val="9.5"/>
      <name val="Arial"/>
      <family val="2"/>
    </font>
    <font>
      <sz val="9.3"/>
      <name val="Arial"/>
      <family val="2"/>
    </font>
    <font>
      <sz val="8.5"/>
      <name val="Arial"/>
      <family val="2"/>
    </font>
    <font>
      <sz val="9"/>
      <name val="Tahoma"/>
      <family val="2"/>
    </font>
    <font>
      <b/>
      <sz val="12"/>
      <name val="Arial"/>
      <family val="2"/>
    </font>
    <font>
      <sz val="10"/>
      <color indexed="4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11"/>
      <name val="Arial"/>
      <family val="2"/>
    </font>
    <font>
      <b/>
      <i/>
      <sz val="11"/>
      <color indexed="12"/>
      <name val="Arial"/>
      <family val="2"/>
    </font>
    <font>
      <b/>
      <sz val="8"/>
      <name val="Tahoma"/>
      <family val="2"/>
    </font>
    <font>
      <b/>
      <sz val="10"/>
      <color indexed="20"/>
      <name val="MS Dialog"/>
      <family val="0"/>
    </font>
    <font>
      <b/>
      <sz val="10"/>
      <color indexed="40"/>
      <name val="Arial"/>
      <family val="2"/>
    </font>
    <font>
      <b/>
      <sz val="11"/>
      <name val="Arial"/>
      <family val="2"/>
    </font>
    <font>
      <b/>
      <i/>
      <sz val="9"/>
      <name val="Book Antiqua"/>
      <family val="1"/>
    </font>
    <font>
      <sz val="12"/>
      <name val="Tahom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  <fill>
      <patternFill patternType="solid">
        <fgColor indexed="65"/>
        <bgColor indexed="64"/>
      </patternFill>
    </fill>
    <fill>
      <patternFill patternType="darkGray">
        <fgColor indexed="8"/>
        <bgColor indexed="40"/>
      </patternFill>
    </fill>
    <fill>
      <patternFill patternType="darkGray">
        <fgColor indexed="8"/>
      </patternFill>
    </fill>
    <fill>
      <patternFill patternType="darkGray">
        <bgColor indexed="40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6" fillId="35" borderId="0" xfId="0" applyFont="1" applyFill="1" applyAlignment="1">
      <alignment/>
    </xf>
    <xf numFmtId="0" fontId="17" fillId="35" borderId="0" xfId="0" applyFont="1" applyFill="1" applyAlignment="1" applyProtection="1">
      <alignment/>
      <protection locked="0"/>
    </xf>
    <xf numFmtId="0" fontId="18" fillId="35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8" fillId="35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19" fillId="35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9" fillId="35" borderId="0" xfId="0" applyFont="1" applyFill="1" applyBorder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21" fillId="35" borderId="0" xfId="0" applyFont="1" applyFill="1" applyAlignment="1">
      <alignment horizontal="centerContinuous"/>
    </xf>
    <xf numFmtId="0" fontId="22" fillId="35" borderId="0" xfId="0" applyFont="1" applyFill="1" applyAlignment="1">
      <alignment horizontal="centerContinuous"/>
    </xf>
    <xf numFmtId="0" fontId="23" fillId="35" borderId="0" xfId="0" applyFont="1" applyFill="1" applyAlignment="1">
      <alignment horizontal="centerContinuous"/>
    </xf>
    <xf numFmtId="0" fontId="24" fillId="35" borderId="23" xfId="0" applyFont="1" applyFill="1" applyBorder="1" applyAlignment="1">
      <alignment/>
    </xf>
    <xf numFmtId="0" fontId="25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12" fillId="0" borderId="26" xfId="0" applyFont="1" applyBorder="1" applyAlignment="1">
      <alignment horizontal="centerContinuous"/>
    </xf>
    <xf numFmtId="0" fontId="0" fillId="0" borderId="27" xfId="0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28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0" fillId="35" borderId="29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6" fillId="35" borderId="0" xfId="0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/>
    </xf>
    <xf numFmtId="0" fontId="0" fillId="35" borderId="2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 horizontal="centerContinuous"/>
    </xf>
    <xf numFmtId="0" fontId="15" fillId="35" borderId="0" xfId="0" applyFont="1" applyFill="1" applyBorder="1" applyAlignment="1">
      <alignment horizontal="centerContinuous"/>
    </xf>
    <xf numFmtId="0" fontId="15" fillId="35" borderId="0" xfId="0" applyFont="1" applyFill="1" applyAlignment="1">
      <alignment horizontal="centerContinuous"/>
    </xf>
    <xf numFmtId="0" fontId="0" fillId="35" borderId="26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29" fillId="35" borderId="0" xfId="0" applyFont="1" applyFill="1" applyAlignment="1">
      <alignment horizontal="centerContinuous"/>
    </xf>
    <xf numFmtId="0" fontId="0" fillId="35" borderId="24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9" fillId="35" borderId="29" xfId="0" applyFont="1" applyFill="1" applyBorder="1" applyAlignment="1">
      <alignment horizontal="centerContinuous"/>
    </xf>
    <xf numFmtId="0" fontId="5" fillId="36" borderId="30" xfId="0" applyFont="1" applyFill="1" applyBorder="1" applyAlignment="1" applyProtection="1">
      <alignment horizontal="center"/>
      <protection locked="0"/>
    </xf>
    <xf numFmtId="0" fontId="5" fillId="36" borderId="30" xfId="0" applyFont="1" applyFill="1" applyBorder="1" applyAlignment="1" applyProtection="1">
      <alignment horizontal="center"/>
      <protection locked="0"/>
    </xf>
    <xf numFmtId="0" fontId="5" fillId="36" borderId="31" xfId="0" applyFont="1" applyFill="1" applyBorder="1" applyAlignment="1" applyProtection="1">
      <alignment horizontal="center"/>
      <protection locked="0"/>
    </xf>
    <xf numFmtId="0" fontId="0" fillId="35" borderId="20" xfId="0" applyFill="1" applyBorder="1" applyAlignment="1">
      <alignment/>
    </xf>
    <xf numFmtId="0" fontId="30" fillId="37" borderId="10" xfId="0" applyFont="1" applyFill="1" applyBorder="1" applyAlignment="1">
      <alignment horizontal="centerContinuous"/>
    </xf>
    <xf numFmtId="0" fontId="0" fillId="37" borderId="20" xfId="0" applyFill="1" applyBorder="1" applyAlignment="1">
      <alignment horizontal="centerContinuous"/>
    </xf>
    <xf numFmtId="0" fontId="20" fillId="37" borderId="11" xfId="0" applyFont="1" applyFill="1" applyBorder="1" applyAlignment="1">
      <alignment horizontal="centerContinuous"/>
    </xf>
    <xf numFmtId="0" fontId="0" fillId="37" borderId="11" xfId="0" applyFill="1" applyBorder="1" applyAlignment="1">
      <alignment horizontal="centerContinuous"/>
    </xf>
    <xf numFmtId="0" fontId="0" fillId="37" borderId="32" xfId="0" applyFill="1" applyBorder="1" applyAlignment="1">
      <alignment horizontal="centerContinuous"/>
    </xf>
    <xf numFmtId="0" fontId="0" fillId="33" borderId="33" xfId="0" applyFill="1" applyBorder="1" applyAlignment="1">
      <alignment/>
    </xf>
    <xf numFmtId="0" fontId="31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28" fillId="35" borderId="0" xfId="0" applyFont="1" applyFill="1" applyAlignment="1">
      <alignment horizontal="centerContinuous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8" borderId="0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0" fillId="33" borderId="16" xfId="0" applyFont="1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40" borderId="0" xfId="0" applyFill="1" applyBorder="1" applyAlignment="1">
      <alignment/>
    </xf>
    <xf numFmtId="0" fontId="5" fillId="33" borderId="39" xfId="0" applyFont="1" applyFill="1" applyBorder="1" applyAlignment="1">
      <alignment horizontal="center"/>
    </xf>
    <xf numFmtId="0" fontId="0" fillId="41" borderId="0" xfId="0" applyFill="1" applyBorder="1" applyAlignment="1" applyProtection="1">
      <alignment/>
      <protection locked="0"/>
    </xf>
    <xf numFmtId="0" fontId="6" fillId="35" borderId="0" xfId="0" applyFont="1" applyFill="1" applyAlignment="1">
      <alignment horizontal="centerContinuous"/>
    </xf>
    <xf numFmtId="0" fontId="0" fillId="41" borderId="39" xfId="0" applyFill="1" applyBorder="1" applyAlignment="1" applyProtection="1">
      <alignment/>
      <protection locked="0"/>
    </xf>
    <xf numFmtId="0" fontId="20" fillId="33" borderId="19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5" fillId="33" borderId="20" xfId="0" applyFont="1" applyFill="1" applyBorder="1" applyAlignment="1">
      <alignment horizontal="center"/>
    </xf>
    <xf numFmtId="0" fontId="0" fillId="40" borderId="40" xfId="0" applyFill="1" applyBorder="1" applyAlignment="1">
      <alignment/>
    </xf>
    <xf numFmtId="0" fontId="0" fillId="33" borderId="33" xfId="0" applyFill="1" applyBorder="1" applyAlignment="1">
      <alignment/>
    </xf>
    <xf numFmtId="0" fontId="3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7" xfId="0" applyBorder="1" applyAlignment="1">
      <alignment/>
    </xf>
    <xf numFmtId="0" fontId="0" fillId="42" borderId="0" xfId="0" applyFill="1" applyBorder="1" applyAlignment="1">
      <alignment/>
    </xf>
    <xf numFmtId="0" fontId="0" fillId="38" borderId="39" xfId="0" applyFill="1" applyBorder="1" applyAlignment="1" applyProtection="1">
      <alignment/>
      <protection locked="0"/>
    </xf>
    <xf numFmtId="0" fontId="0" fillId="42" borderId="40" xfId="0" applyFill="1" applyBorder="1" applyAlignment="1">
      <alignment/>
    </xf>
    <xf numFmtId="0" fontId="5" fillId="41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5" fillId="40" borderId="0" xfId="0" applyFont="1" applyFill="1" applyBorder="1" applyAlignment="1">
      <alignment horizontal="center"/>
    </xf>
    <xf numFmtId="0" fontId="0" fillId="41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41" borderId="39" xfId="0" applyFont="1" applyFill="1" applyBorder="1" applyAlignment="1" applyProtection="1">
      <alignment horizontal="center"/>
      <protection locked="0"/>
    </xf>
    <xf numFmtId="0" fontId="5" fillId="40" borderId="4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9" fillId="0" borderId="4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35" borderId="25" xfId="0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37" fillId="35" borderId="0" xfId="0" applyFont="1" applyFill="1" applyAlignment="1">
      <alignment/>
    </xf>
    <xf numFmtId="0" fontId="42" fillId="0" borderId="42" xfId="0" applyFont="1" applyBorder="1" applyAlignment="1">
      <alignment horizontal="centerContinuous"/>
    </xf>
    <xf numFmtId="0" fontId="40" fillId="35" borderId="0" xfId="0" applyFont="1" applyFill="1" applyBorder="1" applyAlignment="1">
      <alignment horizontal="right"/>
    </xf>
    <xf numFmtId="0" fontId="27" fillId="43" borderId="41" xfId="0" applyFont="1" applyFill="1" applyBorder="1" applyAlignment="1">
      <alignment horizontal="centerContinuous"/>
    </xf>
    <xf numFmtId="0" fontId="26" fillId="43" borderId="43" xfId="0" applyFont="1" applyFill="1" applyBorder="1" applyAlignment="1">
      <alignment horizontal="centerContinuous"/>
    </xf>
    <xf numFmtId="0" fontId="25" fillId="43" borderId="44" xfId="0" applyFont="1" applyFill="1" applyBorder="1" applyAlignment="1">
      <alignment horizontal="centerContinuous"/>
    </xf>
    <xf numFmtId="0" fontId="25" fillId="43" borderId="45" xfId="0" applyFont="1" applyFill="1" applyBorder="1" applyAlignment="1">
      <alignment horizontal="centerContinuous"/>
    </xf>
    <xf numFmtId="0" fontId="0" fillId="43" borderId="13" xfId="0" applyFill="1" applyBorder="1" applyAlignment="1">
      <alignment horizontal="centerContinuous"/>
    </xf>
    <xf numFmtId="0" fontId="0" fillId="43" borderId="28" xfId="0" applyFill="1" applyBorder="1" applyAlignment="1">
      <alignment horizontal="centerContinuous"/>
    </xf>
    <xf numFmtId="0" fontId="27" fillId="43" borderId="14" xfId="0" applyFont="1" applyFill="1" applyBorder="1" applyAlignment="1">
      <alignment horizontal="centerContinuous"/>
    </xf>
    <xf numFmtId="0" fontId="5" fillId="43" borderId="13" xfId="0" applyFont="1" applyFill="1" applyBorder="1" applyAlignment="1">
      <alignment horizontal="center"/>
    </xf>
    <xf numFmtId="0" fontId="12" fillId="43" borderId="13" xfId="0" applyFont="1" applyFill="1" applyBorder="1" applyAlignment="1">
      <alignment horizontal="center"/>
    </xf>
    <xf numFmtId="0" fontId="9" fillId="43" borderId="41" xfId="0" applyFont="1" applyFill="1" applyBorder="1" applyAlignment="1">
      <alignment horizontal="centerContinuous"/>
    </xf>
    <xf numFmtId="0" fontId="9" fillId="43" borderId="14" xfId="0" applyFont="1" applyFill="1" applyBorder="1" applyAlignment="1">
      <alignment horizontal="centerContinuous"/>
    </xf>
    <xf numFmtId="2" fontId="29" fillId="35" borderId="0" xfId="0" applyNumberFormat="1" applyFont="1" applyFill="1" applyBorder="1" applyAlignment="1">
      <alignment horizontal="right"/>
    </xf>
    <xf numFmtId="1" fontId="0" fillId="0" borderId="0" xfId="0" applyNumberFormat="1" applyAlignment="1" applyProtection="1">
      <alignment horizontal="center"/>
      <protection/>
    </xf>
    <xf numFmtId="1" fontId="40" fillId="0" borderId="46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5" fillId="35" borderId="29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15" fillId="35" borderId="26" xfId="0" applyFont="1" applyFill="1" applyBorder="1" applyAlignment="1">
      <alignment horizontal="left"/>
    </xf>
    <xf numFmtId="0" fontId="0" fillId="35" borderId="29" xfId="0" applyFill="1" applyBorder="1" applyAlignment="1">
      <alignment horizontal="center"/>
    </xf>
    <xf numFmtId="0" fontId="25" fillId="35" borderId="27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35" borderId="0" xfId="0" applyFont="1" applyFill="1" applyBorder="1" applyAlignment="1">
      <alignment horizontal="center"/>
    </xf>
    <xf numFmtId="0" fontId="41" fillId="0" borderId="47" xfId="0" applyFont="1" applyBorder="1" applyAlignment="1">
      <alignment/>
    </xf>
    <xf numFmtId="0" fontId="0" fillId="0" borderId="46" xfId="0" applyBorder="1" applyAlignment="1">
      <alignment/>
    </xf>
    <xf numFmtId="0" fontId="5" fillId="43" borderId="44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right"/>
    </xf>
    <xf numFmtId="0" fontId="24" fillId="35" borderId="29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left"/>
    </xf>
    <xf numFmtId="0" fontId="15" fillId="35" borderId="13" xfId="0" applyFont="1" applyFill="1" applyBorder="1" applyAlignment="1">
      <alignment horizontal="left"/>
    </xf>
    <xf numFmtId="0" fontId="15" fillId="35" borderId="2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8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9" fillId="33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2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28" xfId="0" applyFill="1" applyBorder="1" applyAlignment="1">
      <alignment horizontal="centerContinuous"/>
    </xf>
    <xf numFmtId="0" fontId="0" fillId="35" borderId="24" xfId="0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 applyProtection="1">
      <alignment/>
      <protection locked="0"/>
    </xf>
    <xf numFmtId="0" fontId="5" fillId="44" borderId="48" xfId="0" applyFont="1" applyFill="1" applyBorder="1" applyAlignment="1" applyProtection="1">
      <alignment horizontal="center"/>
      <protection locked="0"/>
    </xf>
    <xf numFmtId="14" fontId="5" fillId="44" borderId="48" xfId="0" applyNumberFormat="1" applyFont="1" applyFill="1" applyBorder="1" applyAlignment="1" applyProtection="1">
      <alignment horizontal="center"/>
      <protection locked="0"/>
    </xf>
    <xf numFmtId="3" fontId="5" fillId="44" borderId="48" xfId="0" applyNumberFormat="1" applyFont="1" applyFill="1" applyBorder="1" applyAlignment="1" applyProtection="1">
      <alignment horizontal="center"/>
      <protection locked="0"/>
    </xf>
    <xf numFmtId="0" fontId="26" fillId="44" borderId="48" xfId="0" applyFont="1" applyFill="1" applyBorder="1" applyAlignment="1" applyProtection="1">
      <alignment/>
      <protection locked="0"/>
    </xf>
    <xf numFmtId="0" fontId="26" fillId="44" borderId="48" xfId="0" applyFont="1" applyFill="1" applyBorder="1" applyAlignment="1" applyProtection="1">
      <alignment horizontal="center"/>
      <protection locked="0"/>
    </xf>
    <xf numFmtId="0" fontId="36" fillId="44" borderId="48" xfId="0" applyFont="1" applyFill="1" applyBorder="1" applyAlignment="1" applyProtection="1">
      <alignment/>
      <protection locked="0"/>
    </xf>
    <xf numFmtId="0" fontId="36" fillId="44" borderId="48" xfId="0" applyFont="1" applyFill="1" applyBorder="1" applyAlignment="1" applyProtection="1">
      <alignment/>
      <protection locked="0"/>
    </xf>
    <xf numFmtId="49" fontId="9" fillId="33" borderId="0" xfId="0" applyNumberFormat="1" applyFont="1" applyFill="1" applyAlignment="1">
      <alignment horizontal="center"/>
    </xf>
    <xf numFmtId="0" fontId="5" fillId="45" borderId="48" xfId="0" applyFont="1" applyFill="1" applyBorder="1" applyAlignment="1" applyProtection="1">
      <alignment horizontal="center"/>
      <protection locked="0"/>
    </xf>
    <xf numFmtId="0" fontId="20" fillId="37" borderId="2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0" fillId="37" borderId="40" xfId="0" applyFont="1" applyFill="1" applyBorder="1" applyAlignment="1">
      <alignment horizontal="center"/>
    </xf>
    <xf numFmtId="0" fontId="5" fillId="35" borderId="28" xfId="0" applyFont="1" applyFill="1" applyBorder="1" applyAlignment="1" applyProtection="1">
      <alignment horizontal="center"/>
      <protection locked="0"/>
    </xf>
    <xf numFmtId="0" fontId="5" fillId="35" borderId="13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42" fillId="0" borderId="45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right"/>
      <protection/>
    </xf>
    <xf numFmtId="0" fontId="12" fillId="0" borderId="45" xfId="0" applyFont="1" applyBorder="1" applyAlignment="1">
      <alignment horizontal="left"/>
    </xf>
    <xf numFmtId="0" fontId="0" fillId="0" borderId="48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/>
    </xf>
    <xf numFmtId="0" fontId="0" fillId="0" borderId="41" xfId="0" applyFont="1" applyBorder="1" applyAlignment="1" applyProtection="1">
      <alignment horizontal="center"/>
      <protection/>
    </xf>
    <xf numFmtId="0" fontId="36" fillId="33" borderId="48" xfId="0" applyFont="1" applyFill="1" applyBorder="1" applyAlignment="1">
      <alignment horizontal="center"/>
    </xf>
    <xf numFmtId="0" fontId="36" fillId="33" borderId="44" xfId="0" applyFont="1" applyFill="1" applyBorder="1" applyAlignment="1">
      <alignment horizontal="center"/>
    </xf>
    <xf numFmtId="0" fontId="42" fillId="0" borderId="42" xfId="0" applyFont="1" applyBorder="1" applyAlignment="1">
      <alignment horizontal="left"/>
    </xf>
    <xf numFmtId="0" fontId="0" fillId="35" borderId="0" xfId="0" applyFill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5" fillId="45" borderId="48" xfId="0" applyFont="1" applyFill="1" applyBorder="1" applyAlignment="1" applyProtection="1">
      <alignment/>
      <protection locked="0"/>
    </xf>
    <xf numFmtId="0" fontId="5" fillId="44" borderId="48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9" fillId="43" borderId="48" xfId="0" applyFont="1" applyFill="1" applyBorder="1" applyAlignment="1" applyProtection="1">
      <alignment horizontal="center"/>
      <protection/>
    </xf>
    <xf numFmtId="2" fontId="29" fillId="35" borderId="0" xfId="0" applyNumberFormat="1" applyFont="1" applyFill="1" applyBorder="1" applyAlignment="1" applyProtection="1">
      <alignment horizontal="left"/>
      <protection/>
    </xf>
    <xf numFmtId="1" fontId="29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" fillId="35" borderId="24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26" fillId="35" borderId="33" xfId="0" applyFont="1" applyFill="1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Continuous"/>
      <protection/>
    </xf>
    <xf numFmtId="14" fontId="26" fillId="35" borderId="0" xfId="0" applyNumberFormat="1" applyFont="1" applyFill="1" applyAlignment="1" applyProtection="1">
      <alignment horizontal="center"/>
      <protection/>
    </xf>
    <xf numFmtId="0" fontId="0" fillId="35" borderId="27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0" fontId="0" fillId="35" borderId="28" xfId="0" applyFill="1" applyBorder="1" applyAlignment="1" applyProtection="1">
      <alignment vertical="center"/>
      <protection/>
    </xf>
    <xf numFmtId="14" fontId="26" fillId="35" borderId="0" xfId="0" applyNumberFormat="1" applyFont="1" applyFill="1" applyAlignment="1" applyProtection="1">
      <alignment horizontal="centerContinuous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26" fillId="35" borderId="45" xfId="0" applyFont="1" applyFill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26" fillId="35" borderId="25" xfId="0" applyFont="1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0" fontId="5" fillId="35" borderId="44" xfId="0" applyFont="1" applyFill="1" applyBorder="1" applyAlignment="1" applyProtection="1">
      <alignment horizontal="left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26" fillId="35" borderId="28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/>
      <protection/>
    </xf>
    <xf numFmtId="0" fontId="26" fillId="35" borderId="14" xfId="0" applyNumberFormat="1" applyFont="1" applyFill="1" applyBorder="1" applyAlignment="1" applyProtection="1">
      <alignment horizontal="center"/>
      <protection/>
    </xf>
    <xf numFmtId="0" fontId="26" fillId="35" borderId="14" xfId="0" applyFont="1" applyFill="1" applyBorder="1" applyAlignment="1" applyProtection="1">
      <alignment horizontal="center"/>
      <protection/>
    </xf>
    <xf numFmtId="0" fontId="26" fillId="35" borderId="28" xfId="0" applyFont="1" applyFill="1" applyBorder="1" applyAlignment="1" applyProtection="1">
      <alignment horizontal="center"/>
      <protection/>
    </xf>
    <xf numFmtId="0" fontId="26" fillId="35" borderId="17" xfId="0" applyFont="1" applyFill="1" applyBorder="1" applyAlignment="1" applyProtection="1">
      <alignment horizontal="center"/>
      <protection/>
    </xf>
    <xf numFmtId="0" fontId="26" fillId="35" borderId="48" xfId="0" applyFont="1" applyFill="1" applyBorder="1" applyAlignment="1" applyProtection="1">
      <alignment horizontal="center"/>
      <protection/>
    </xf>
    <xf numFmtId="0" fontId="18" fillId="35" borderId="43" xfId="0" applyFont="1" applyFill="1" applyBorder="1" applyAlignment="1" applyProtection="1">
      <alignment/>
      <protection/>
    </xf>
    <xf numFmtId="0" fontId="0" fillId="35" borderId="44" xfId="0" applyFont="1" applyFill="1" applyBorder="1" applyAlignment="1" applyProtection="1">
      <alignment/>
      <protection/>
    </xf>
    <xf numFmtId="3" fontId="5" fillId="35" borderId="45" xfId="0" applyNumberFormat="1" applyFont="1" applyFill="1" applyBorder="1" applyAlignment="1" applyProtection="1">
      <alignment horizontal="center"/>
      <protection/>
    </xf>
    <xf numFmtId="0" fontId="32" fillId="35" borderId="23" xfId="0" applyFont="1" applyFill="1" applyBorder="1" applyAlignment="1" applyProtection="1">
      <alignment/>
      <protection/>
    </xf>
    <xf numFmtId="0" fontId="33" fillId="35" borderId="0" xfId="0" applyFont="1" applyFill="1" applyAlignment="1" applyProtection="1">
      <alignment/>
      <protection/>
    </xf>
    <xf numFmtId="0" fontId="0" fillId="35" borderId="29" xfId="0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35" borderId="49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5" fillId="35" borderId="44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26" fillId="35" borderId="29" xfId="0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1" fontId="5" fillId="35" borderId="26" xfId="0" applyNumberFormat="1" applyFont="1" applyFill="1" applyBorder="1" applyAlignment="1" applyProtection="1">
      <alignment horizontal="left"/>
      <protection/>
    </xf>
    <xf numFmtId="0" fontId="0" fillId="35" borderId="23" xfId="0" applyFill="1" applyBorder="1" applyAlignment="1" applyProtection="1">
      <alignment/>
      <protection/>
    </xf>
    <xf numFmtId="0" fontId="25" fillId="35" borderId="2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26" xfId="0" applyFill="1" applyBorder="1" applyAlignment="1" applyProtection="1">
      <alignment horizontal="centerContinuous"/>
      <protection/>
    </xf>
    <xf numFmtId="0" fontId="25" fillId="35" borderId="0" xfId="0" applyFont="1" applyFill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/>
      <protection/>
    </xf>
    <xf numFmtId="0" fontId="5" fillId="35" borderId="24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9" fillId="35" borderId="27" xfId="0" applyFont="1" applyFill="1" applyBorder="1" applyAlignment="1" applyProtection="1">
      <alignment/>
      <protection/>
    </xf>
    <xf numFmtId="0" fontId="26" fillId="35" borderId="24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5" fillId="35" borderId="13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0" fillId="35" borderId="50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51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5" fillId="35" borderId="29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0" fontId="12" fillId="35" borderId="29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9" fillId="35" borderId="29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23" xfId="0" applyFont="1" applyFill="1" applyBorder="1" applyAlignment="1" applyProtection="1">
      <alignment/>
      <protection/>
    </xf>
    <xf numFmtId="0" fontId="25" fillId="35" borderId="44" xfId="0" applyFont="1" applyFill="1" applyBorder="1" applyAlignment="1" applyProtection="1">
      <alignment/>
      <protection/>
    </xf>
    <xf numFmtId="14" fontId="5" fillId="35" borderId="45" xfId="0" applyNumberFormat="1" applyFon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46" fillId="33" borderId="34" xfId="0" applyFont="1" applyFill="1" applyBorder="1" applyAlignment="1">
      <alignment/>
    </xf>
    <xf numFmtId="0" fontId="46" fillId="33" borderId="34" xfId="0" applyFont="1" applyFill="1" applyBorder="1" applyAlignment="1">
      <alignment/>
    </xf>
    <xf numFmtId="0" fontId="36" fillId="46" borderId="48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4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>
      <alignment horizontal="center"/>
    </xf>
    <xf numFmtId="0" fontId="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/>
      <protection/>
    </xf>
    <xf numFmtId="0" fontId="48" fillId="45" borderId="48" xfId="0" applyFont="1" applyFill="1" applyBorder="1" applyAlignment="1" applyProtection="1">
      <alignment horizontal="center"/>
      <protection locked="0"/>
    </xf>
    <xf numFmtId="0" fontId="12" fillId="35" borderId="48" xfId="0" applyNumberFormat="1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49" fillId="35" borderId="0" xfId="0" applyFont="1" applyFill="1" applyAlignment="1" applyProtection="1">
      <alignment/>
      <protection/>
    </xf>
    <xf numFmtId="0" fontId="47" fillId="33" borderId="43" xfId="0" applyFont="1" applyFill="1" applyBorder="1" applyAlignment="1" applyProtection="1">
      <alignment horizontal="center"/>
      <protection locked="0"/>
    </xf>
    <xf numFmtId="0" fontId="47" fillId="33" borderId="45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>
      <alignment/>
    </xf>
    <xf numFmtId="0" fontId="4" fillId="33" borderId="0" xfId="0" applyFont="1" applyFill="1" applyAlignment="1" quotePrefix="1">
      <alignment horizontal="center"/>
    </xf>
    <xf numFmtId="0" fontId="4" fillId="33" borderId="0" xfId="0" applyFont="1" applyFill="1" applyAlignment="1">
      <alignment/>
    </xf>
    <xf numFmtId="0" fontId="5" fillId="35" borderId="46" xfId="0" applyFont="1" applyFill="1" applyBorder="1" applyAlignment="1" applyProtection="1">
      <alignment horizontal="center"/>
      <protection/>
    </xf>
    <xf numFmtId="0" fontId="5" fillId="35" borderId="42" xfId="0" applyFont="1" applyFill="1" applyBorder="1" applyAlignment="1" applyProtection="1">
      <alignment horizontal="center"/>
      <protection/>
    </xf>
    <xf numFmtId="0" fontId="24" fillId="35" borderId="49" xfId="0" applyFont="1" applyFill="1" applyBorder="1" applyAlignment="1">
      <alignment horizontal="center" wrapText="1" shrinkToFit="1"/>
    </xf>
    <xf numFmtId="0" fontId="5" fillId="35" borderId="14" xfId="0" applyFont="1" applyFill="1" applyBorder="1" applyAlignment="1" applyProtection="1">
      <alignment horizontal="center"/>
      <protection/>
    </xf>
    <xf numFmtId="0" fontId="47" fillId="33" borderId="0" xfId="0" applyFont="1" applyFill="1" applyAlignment="1">
      <alignment horizontal="center"/>
    </xf>
    <xf numFmtId="0" fontId="51" fillId="0" borderId="53" xfId="0" applyFont="1" applyFill="1" applyBorder="1" applyAlignment="1">
      <alignment horizontal="left"/>
    </xf>
    <xf numFmtId="0" fontId="51" fillId="0" borderId="53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/>
    </xf>
    <xf numFmtId="1" fontId="5" fillId="44" borderId="48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47" borderId="10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47" fillId="33" borderId="0" xfId="0" applyFont="1" applyFill="1" applyBorder="1" applyAlignment="1" applyProtection="1">
      <alignment horizontal="center"/>
      <protection/>
    </xf>
    <xf numFmtId="0" fontId="5" fillId="44" borderId="43" xfId="0" applyFont="1" applyFill="1" applyBorder="1" applyAlignment="1" applyProtection="1" quotePrefix="1">
      <alignment horizontal="center"/>
      <protection/>
    </xf>
    <xf numFmtId="0" fontId="5" fillId="44" borderId="45" xfId="0" applyFont="1" applyFill="1" applyBorder="1" applyAlignment="1" applyProtection="1" quotePrefix="1">
      <alignment horizontal="center"/>
      <protection/>
    </xf>
    <xf numFmtId="0" fontId="5" fillId="45" borderId="43" xfId="0" applyFont="1" applyFill="1" applyBorder="1" applyAlignment="1" applyProtection="1" quotePrefix="1">
      <alignment horizontal="center"/>
      <protection/>
    </xf>
    <xf numFmtId="0" fontId="5" fillId="45" borderId="45" xfId="0" applyFont="1" applyFill="1" applyBorder="1" applyAlignment="1" applyProtection="1" quotePrefix="1">
      <alignment horizontal="center"/>
      <protection/>
    </xf>
    <xf numFmtId="0" fontId="5" fillId="44" borderId="43" xfId="0" applyFont="1" applyFill="1" applyBorder="1" applyAlignment="1" applyProtection="1">
      <alignment horizontal="center"/>
      <protection locked="0"/>
    </xf>
    <xf numFmtId="0" fontId="5" fillId="44" borderId="45" xfId="0" applyFont="1" applyFill="1" applyBorder="1" applyAlignment="1" applyProtection="1">
      <alignment horizontal="center"/>
      <protection locked="0"/>
    </xf>
    <xf numFmtId="0" fontId="47" fillId="33" borderId="43" xfId="0" applyFont="1" applyFill="1" applyBorder="1" applyAlignment="1" applyProtection="1">
      <alignment horizontal="center"/>
      <protection locked="0"/>
    </xf>
    <xf numFmtId="0" fontId="47" fillId="33" borderId="45" xfId="0" applyFont="1" applyFill="1" applyBorder="1" applyAlignment="1" applyProtection="1">
      <alignment horizontal="center"/>
      <protection locked="0"/>
    </xf>
    <xf numFmtId="0" fontId="5" fillId="45" borderId="43" xfId="0" applyFont="1" applyFill="1" applyBorder="1" applyAlignment="1" applyProtection="1">
      <alignment horizontal="center"/>
      <protection locked="0"/>
    </xf>
    <xf numFmtId="0" fontId="5" fillId="45" borderId="45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/>
    </xf>
    <xf numFmtId="0" fontId="5" fillId="44" borderId="27" xfId="0" applyFont="1" applyFill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1" fontId="5" fillId="44" borderId="43" xfId="0" applyNumberFormat="1" applyFont="1" applyFill="1" applyBorder="1" applyAlignment="1" applyProtection="1">
      <alignment vertical="top"/>
      <protection locked="0"/>
    </xf>
    <xf numFmtId="0" fontId="5" fillId="0" borderId="45" xfId="0" applyFont="1" applyBorder="1" applyAlignment="1" applyProtection="1">
      <alignment vertical="top"/>
      <protection locked="0"/>
    </xf>
    <xf numFmtId="0" fontId="5" fillId="44" borderId="43" xfId="0" applyFont="1" applyFill="1" applyBorder="1" applyAlignment="1" applyProtection="1">
      <alignment vertical="top"/>
      <protection locked="0"/>
    </xf>
    <xf numFmtId="0" fontId="5" fillId="44" borderId="27" xfId="0" applyFont="1" applyFill="1" applyBorder="1" applyAlignment="1" applyProtection="1">
      <alignment horizontal="center" vertical="top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44" borderId="27" xfId="0" applyFont="1" applyFill="1" applyBorder="1" applyAlignment="1" applyProtection="1">
      <alignment vertical="top"/>
      <protection locked="0"/>
    </xf>
    <xf numFmtId="0" fontId="5" fillId="0" borderId="28" xfId="0" applyFont="1" applyBorder="1" applyAlignment="1" applyProtection="1">
      <alignment vertical="top"/>
      <protection locked="0"/>
    </xf>
    <xf numFmtId="0" fontId="5" fillId="44" borderId="43" xfId="0" applyNumberFormat="1" applyFont="1" applyFill="1" applyBorder="1" applyAlignment="1" applyProtection="1">
      <alignment horizontal="left" vertical="top"/>
      <protection locked="0"/>
    </xf>
    <xf numFmtId="0" fontId="5" fillId="0" borderId="44" xfId="0" applyNumberFormat="1" applyFont="1" applyBorder="1" applyAlignment="1" applyProtection="1">
      <alignment horizontal="left" vertical="top"/>
      <protection locked="0"/>
    </xf>
    <xf numFmtId="0" fontId="5" fillId="0" borderId="45" xfId="0" applyNumberFormat="1" applyFont="1" applyBorder="1" applyAlignment="1" applyProtection="1">
      <alignment horizontal="left" vertical="top"/>
      <protection locked="0"/>
    </xf>
    <xf numFmtId="0" fontId="5" fillId="44" borderId="43" xfId="0" applyFont="1" applyFill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left" vertical="top"/>
      <protection locked="0"/>
    </xf>
    <xf numFmtId="0" fontId="5" fillId="44" borderId="43" xfId="0" applyFont="1" applyFill="1" applyBorder="1" applyAlignment="1" applyProtection="1">
      <alignment horizontal="center" vertical="top"/>
      <protection locked="0"/>
    </xf>
    <xf numFmtId="0" fontId="5" fillId="0" borderId="45" xfId="0" applyFont="1" applyBorder="1" applyAlignment="1" applyProtection="1">
      <alignment horizontal="center" vertical="top"/>
      <protection locked="0"/>
    </xf>
    <xf numFmtId="0" fontId="5" fillId="45" borderId="44" xfId="0" applyFont="1" applyFill="1" applyBorder="1" applyAlignment="1" applyProtection="1">
      <alignment horizontal="center"/>
      <protection locked="0"/>
    </xf>
    <xf numFmtId="49" fontId="36" fillId="44" borderId="43" xfId="0" applyNumberFormat="1" applyFont="1" applyFill="1" applyBorder="1" applyAlignment="1" applyProtection="1">
      <alignment horizontal="left"/>
      <protection locked="0"/>
    </xf>
    <xf numFmtId="49" fontId="36" fillId="44" borderId="44" xfId="0" applyNumberFormat="1" applyFont="1" applyFill="1" applyBorder="1" applyAlignment="1" applyProtection="1">
      <alignment horizontal="left"/>
      <protection locked="0"/>
    </xf>
    <xf numFmtId="0" fontId="36" fillId="44" borderId="45" xfId="0" applyFont="1" applyFill="1" applyBorder="1" applyAlignment="1" applyProtection="1">
      <alignment horizontal="left"/>
      <protection locked="0"/>
    </xf>
    <xf numFmtId="0" fontId="36" fillId="44" borderId="43" xfId="0" applyFont="1" applyFill="1" applyBorder="1" applyAlignment="1" applyProtection="1">
      <alignment horizontal="left"/>
      <protection locked="0"/>
    </xf>
    <xf numFmtId="0" fontId="36" fillId="44" borderId="44" xfId="0" applyFont="1" applyFill="1" applyBorder="1" applyAlignment="1" applyProtection="1">
      <alignment horizontal="left"/>
      <protection locked="0"/>
    </xf>
    <xf numFmtId="0" fontId="36" fillId="0" borderId="44" xfId="0" applyFont="1" applyBorder="1" applyAlignment="1" applyProtection="1">
      <alignment horizontal="left"/>
      <protection locked="0"/>
    </xf>
    <xf numFmtId="0" fontId="36" fillId="0" borderId="45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44" borderId="23" xfId="0" applyFont="1" applyFill="1" applyBorder="1" applyAlignment="1" applyProtection="1">
      <alignment vertical="top" wrapText="1"/>
      <protection locked="0"/>
    </xf>
    <xf numFmtId="0" fontId="5" fillId="44" borderId="24" xfId="0" applyFont="1" applyFill="1" applyBorder="1" applyAlignment="1" applyProtection="1">
      <alignment vertical="top" wrapText="1"/>
      <protection locked="0"/>
    </xf>
    <xf numFmtId="0" fontId="5" fillId="44" borderId="25" xfId="0" applyFont="1" applyFill="1" applyBorder="1" applyAlignment="1" applyProtection="1">
      <alignment vertical="top" wrapText="1"/>
      <protection locked="0"/>
    </xf>
    <xf numFmtId="0" fontId="5" fillId="44" borderId="29" xfId="0" applyFont="1" applyFill="1" applyBorder="1" applyAlignment="1" applyProtection="1">
      <alignment vertical="top" wrapText="1"/>
      <protection locked="0"/>
    </xf>
    <xf numFmtId="0" fontId="5" fillId="44" borderId="0" xfId="0" applyFont="1" applyFill="1" applyBorder="1" applyAlignment="1" applyProtection="1">
      <alignment vertical="top" wrapText="1"/>
      <protection locked="0"/>
    </xf>
    <xf numFmtId="0" fontId="5" fillId="44" borderId="26" xfId="0" applyFont="1" applyFill="1" applyBorder="1" applyAlignment="1" applyProtection="1">
      <alignment vertical="top" wrapText="1"/>
      <protection locked="0"/>
    </xf>
    <xf numFmtId="0" fontId="5" fillId="44" borderId="27" xfId="0" applyFont="1" applyFill="1" applyBorder="1" applyAlignment="1" applyProtection="1">
      <alignment vertical="top" wrapText="1"/>
      <protection locked="0"/>
    </xf>
    <xf numFmtId="0" fontId="5" fillId="44" borderId="13" xfId="0" applyFont="1" applyFill="1" applyBorder="1" applyAlignment="1" applyProtection="1">
      <alignment vertical="top" wrapText="1"/>
      <protection locked="0"/>
    </xf>
    <xf numFmtId="0" fontId="5" fillId="44" borderId="28" xfId="0" applyFont="1" applyFill="1" applyBorder="1" applyAlignment="1" applyProtection="1">
      <alignment vertical="top" wrapText="1"/>
      <protection locked="0"/>
    </xf>
    <xf numFmtId="0" fontId="5" fillId="44" borderId="43" xfId="0" applyFont="1" applyFill="1" applyBorder="1" applyAlignment="1" applyProtection="1">
      <alignment/>
      <protection locked="0"/>
    </xf>
    <xf numFmtId="0" fontId="5" fillId="44" borderId="45" xfId="0" applyFont="1" applyFill="1" applyBorder="1" applyAlignment="1" applyProtection="1">
      <alignment/>
      <protection locked="0"/>
    </xf>
    <xf numFmtId="0" fontId="5" fillId="44" borderId="23" xfId="0" applyFont="1" applyFill="1" applyBorder="1" applyAlignment="1" applyProtection="1">
      <alignment horizontal="left" vertical="top" wrapText="1"/>
      <protection locked="0"/>
    </xf>
    <xf numFmtId="0" fontId="5" fillId="44" borderId="24" xfId="0" applyFont="1" applyFill="1" applyBorder="1" applyAlignment="1" applyProtection="1">
      <alignment horizontal="left" vertical="top" wrapText="1"/>
      <protection locked="0"/>
    </xf>
    <xf numFmtId="0" fontId="5" fillId="44" borderId="25" xfId="0" applyFont="1" applyFill="1" applyBorder="1" applyAlignment="1" applyProtection="1">
      <alignment horizontal="left" vertical="top" wrapText="1"/>
      <protection locked="0"/>
    </xf>
    <xf numFmtId="0" fontId="5" fillId="44" borderId="29" xfId="0" applyFont="1" applyFill="1" applyBorder="1" applyAlignment="1" applyProtection="1">
      <alignment horizontal="left" vertical="top" wrapText="1"/>
      <protection locked="0"/>
    </xf>
    <xf numFmtId="0" fontId="5" fillId="44" borderId="0" xfId="0" applyFont="1" applyFill="1" applyAlignment="1" applyProtection="1">
      <alignment horizontal="left" vertical="top" wrapText="1"/>
      <protection locked="0"/>
    </xf>
    <xf numFmtId="0" fontId="5" fillId="44" borderId="26" xfId="0" applyFont="1" applyFill="1" applyBorder="1" applyAlignment="1" applyProtection="1">
      <alignment horizontal="left" vertical="top" wrapText="1"/>
      <protection locked="0"/>
    </xf>
    <xf numFmtId="0" fontId="5" fillId="44" borderId="27" xfId="0" applyFont="1" applyFill="1" applyBorder="1" applyAlignment="1" applyProtection="1">
      <alignment horizontal="left" vertical="top" wrapText="1"/>
      <protection locked="0"/>
    </xf>
    <xf numFmtId="0" fontId="5" fillId="44" borderId="13" xfId="0" applyFont="1" applyFill="1" applyBorder="1" applyAlignment="1" applyProtection="1">
      <alignment horizontal="left" vertical="top" wrapText="1"/>
      <protection locked="0"/>
    </xf>
    <xf numFmtId="0" fontId="5" fillId="44" borderId="28" xfId="0" applyFont="1" applyFill="1" applyBorder="1" applyAlignment="1" applyProtection="1">
      <alignment horizontal="left" vertical="top" wrapText="1"/>
      <protection locked="0"/>
    </xf>
    <xf numFmtId="49" fontId="5" fillId="44" borderId="43" xfId="0" applyNumberFormat="1" applyFont="1" applyFill="1" applyBorder="1" applyAlignment="1" applyProtection="1">
      <alignment/>
      <protection locked="0"/>
    </xf>
    <xf numFmtId="0" fontId="2" fillId="37" borderId="0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5" fillId="35" borderId="2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35" borderId="27" xfId="0" applyFont="1" applyFill="1" applyBorder="1" applyAlignment="1" applyProtection="1">
      <alignment horizontal="center"/>
      <protection locked="0"/>
    </xf>
    <xf numFmtId="0" fontId="5" fillId="35" borderId="27" xfId="0" applyFont="1" applyFill="1" applyBorder="1" applyAlignment="1" applyProtection="1" quotePrefix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" fontId="5" fillId="35" borderId="27" xfId="0" applyNumberFormat="1" applyFont="1" applyFill="1" applyBorder="1" applyAlignment="1" applyProtection="1" quotePrefix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4" fillId="35" borderId="49" xfId="0" applyFont="1" applyFill="1" applyBorder="1" applyAlignment="1">
      <alignment horizontal="center"/>
    </xf>
    <xf numFmtId="0" fontId="24" fillId="35" borderId="52" xfId="0" applyFont="1" applyFill="1" applyBorder="1" applyAlignment="1">
      <alignment horizontal="center"/>
    </xf>
    <xf numFmtId="0" fontId="26" fillId="43" borderId="43" xfId="0" applyFont="1" applyFill="1" applyBorder="1" applyAlignment="1">
      <alignment horizontal="center"/>
    </xf>
    <xf numFmtId="0" fontId="26" fillId="43" borderId="44" xfId="0" applyFont="1" applyFill="1" applyBorder="1" applyAlignment="1">
      <alignment horizontal="center"/>
    </xf>
    <xf numFmtId="0" fontId="26" fillId="43" borderId="45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17" fillId="35" borderId="23" xfId="0" applyFont="1" applyFill="1" applyBorder="1" applyAlignment="1" applyProtection="1">
      <alignment horizontal="center"/>
      <protection locked="0"/>
    </xf>
    <xf numFmtId="0" fontId="17" fillId="35" borderId="24" xfId="0" applyFont="1" applyFill="1" applyBorder="1" applyAlignment="1" applyProtection="1">
      <alignment horizontal="center"/>
      <protection locked="0"/>
    </xf>
    <xf numFmtId="0" fontId="17" fillId="35" borderId="2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Border="1" applyAlignment="1" applyProtection="1">
      <alignment horizontal="left"/>
      <protection locked="0"/>
    </xf>
    <xf numFmtId="0" fontId="25" fillId="35" borderId="27" xfId="0" applyFont="1" applyFill="1" applyBorder="1" applyAlignment="1">
      <alignment/>
    </xf>
    <xf numFmtId="0" fontId="25" fillId="0" borderId="13" xfId="0" applyFont="1" applyBorder="1" applyAlignment="1">
      <alignment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39" fillId="35" borderId="27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35" borderId="28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26" fillId="43" borderId="54" xfId="0" applyFont="1" applyFill="1" applyBorder="1" applyAlignment="1">
      <alignment horizontal="center"/>
    </xf>
    <xf numFmtId="0" fontId="26" fillId="43" borderId="55" xfId="0" applyFont="1" applyFill="1" applyBorder="1" applyAlignment="1">
      <alignment horizontal="center"/>
    </xf>
    <xf numFmtId="0" fontId="26" fillId="43" borderId="56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left"/>
    </xf>
    <xf numFmtId="0" fontId="24" fillId="35" borderId="24" xfId="0" applyFont="1" applyFill="1" applyBorder="1" applyAlignment="1">
      <alignment horizontal="left"/>
    </xf>
    <xf numFmtId="0" fontId="24" fillId="35" borderId="23" xfId="0" applyFont="1" applyFill="1" applyBorder="1" applyAlignment="1">
      <alignment horizontal="left"/>
    </xf>
    <xf numFmtId="0" fontId="24" fillId="35" borderId="24" xfId="0" applyFont="1" applyFill="1" applyBorder="1" applyAlignment="1">
      <alignment horizontal="left"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5" fillId="4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4" fillId="35" borderId="49" xfId="0" applyFont="1" applyFill="1" applyBorder="1" applyAlignment="1">
      <alignment/>
    </xf>
    <xf numFmtId="0" fontId="0" fillId="0" borderId="52" xfId="0" applyBorder="1" applyAlignment="1">
      <alignment/>
    </xf>
    <xf numFmtId="0" fontId="9" fillId="4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43" borderId="5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5" borderId="27" xfId="0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9" fillId="43" borderId="44" xfId="0" applyFont="1" applyFill="1" applyBorder="1" applyAlignment="1" quotePrefix="1">
      <alignment horizontal="center"/>
    </xf>
    <xf numFmtId="0" fontId="9" fillId="43" borderId="45" xfId="0" applyFont="1" applyFill="1" applyBorder="1" applyAlignment="1" quotePrefix="1">
      <alignment horizontal="center"/>
    </xf>
    <xf numFmtId="0" fontId="9" fillId="43" borderId="43" xfId="0" applyFont="1" applyFill="1" applyBorder="1" applyAlignment="1">
      <alignment horizontal="center"/>
    </xf>
    <xf numFmtId="0" fontId="9" fillId="43" borderId="44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41" fillId="0" borderId="43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2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3" fontId="5" fillId="48" borderId="23" xfId="0" applyNumberFormat="1" applyFont="1" applyFill="1" applyBorder="1" applyAlignment="1" applyProtection="1">
      <alignment horizontal="center"/>
      <protection locked="0"/>
    </xf>
    <xf numFmtId="3" fontId="5" fillId="48" borderId="24" xfId="0" applyNumberFormat="1" applyFont="1" applyFill="1" applyBorder="1" applyAlignment="1" applyProtection="1">
      <alignment horizontal="center"/>
      <protection locked="0"/>
    </xf>
    <xf numFmtId="3" fontId="5" fillId="48" borderId="25" xfId="0" applyNumberFormat="1" applyFont="1" applyFill="1" applyBorder="1" applyAlignment="1" applyProtection="1">
      <alignment horizontal="center"/>
      <protection locked="0"/>
    </xf>
    <xf numFmtId="3" fontId="5" fillId="44" borderId="43" xfId="0" applyNumberFormat="1" applyFont="1" applyFill="1" applyBorder="1" applyAlignment="1" applyProtection="1">
      <alignment horizontal="center"/>
      <protection locked="0"/>
    </xf>
    <xf numFmtId="3" fontId="5" fillId="44" borderId="44" xfId="0" applyNumberFormat="1" applyFont="1" applyFill="1" applyBorder="1" applyAlignment="1" applyProtection="1">
      <alignment horizontal="center"/>
      <protection locked="0"/>
    </xf>
    <xf numFmtId="3" fontId="5" fillId="44" borderId="45" xfId="0" applyNumberFormat="1" applyFont="1" applyFill="1" applyBorder="1" applyAlignment="1" applyProtection="1">
      <alignment horizontal="center"/>
      <protection locked="0"/>
    </xf>
    <xf numFmtId="0" fontId="12" fillId="43" borderId="43" xfId="0" applyFont="1" applyFill="1" applyBorder="1" applyAlignment="1">
      <alignment horizontal="center"/>
    </xf>
    <xf numFmtId="0" fontId="12" fillId="43" borderId="44" xfId="0" applyFont="1" applyFill="1" applyBorder="1" applyAlignment="1">
      <alignment horizontal="center"/>
    </xf>
    <xf numFmtId="0" fontId="9" fillId="43" borderId="45" xfId="0" applyFont="1" applyFill="1" applyBorder="1" applyAlignment="1">
      <alignment horizontal="center"/>
    </xf>
    <xf numFmtId="0" fontId="9" fillId="43" borderId="49" xfId="0" applyFont="1" applyFill="1" applyBorder="1" applyAlignment="1">
      <alignment horizontal="center"/>
    </xf>
    <xf numFmtId="0" fontId="9" fillId="43" borderId="34" xfId="0" applyFont="1" applyFill="1" applyBorder="1" applyAlignment="1">
      <alignment horizontal="center"/>
    </xf>
    <xf numFmtId="0" fontId="9" fillId="43" borderId="52" xfId="0" applyFont="1" applyFill="1" applyBorder="1" applyAlignment="1">
      <alignment horizontal="center"/>
    </xf>
    <xf numFmtId="0" fontId="9" fillId="43" borderId="50" xfId="0" applyFont="1" applyFill="1" applyBorder="1" applyAlignment="1">
      <alignment horizontal="center"/>
    </xf>
    <xf numFmtId="0" fontId="9" fillId="43" borderId="20" xfId="0" applyFont="1" applyFill="1" applyBorder="1" applyAlignment="1">
      <alignment horizontal="center"/>
    </xf>
    <xf numFmtId="0" fontId="9" fillId="43" borderId="51" xfId="0" applyFont="1" applyFill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5" borderId="29" xfId="0" applyFont="1" applyFill="1" applyBorder="1" applyAlignment="1">
      <alignment/>
    </xf>
    <xf numFmtId="0" fontId="0" fillId="0" borderId="26" xfId="0" applyBorder="1" applyAlignment="1">
      <alignment/>
    </xf>
    <xf numFmtId="0" fontId="5" fillId="44" borderId="43" xfId="0" applyFont="1" applyFill="1" applyBorder="1" applyAlignment="1" applyProtection="1">
      <alignment horizontal="center"/>
      <protection locked="0"/>
    </xf>
    <xf numFmtId="0" fontId="0" fillId="44" borderId="45" xfId="0" applyFill="1" applyBorder="1" applyAlignment="1" applyProtection="1">
      <alignment horizontal="center"/>
      <protection locked="0"/>
    </xf>
    <xf numFmtId="0" fontId="39" fillId="35" borderId="29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26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6" fillId="43" borderId="49" xfId="0" applyFont="1" applyFill="1" applyBorder="1" applyAlignment="1">
      <alignment horizontal="center"/>
    </xf>
    <xf numFmtId="0" fontId="26" fillId="43" borderId="34" xfId="0" applyFont="1" applyFill="1" applyBorder="1" applyAlignment="1">
      <alignment horizontal="center"/>
    </xf>
    <xf numFmtId="0" fontId="26" fillId="43" borderId="52" xfId="0" applyFont="1" applyFill="1" applyBorder="1" applyAlignment="1">
      <alignment horizontal="center"/>
    </xf>
    <xf numFmtId="0" fontId="12" fillId="43" borderId="43" xfId="0" applyFont="1" applyFill="1" applyBorder="1" applyAlignment="1">
      <alignment horizontal="right"/>
    </xf>
    <xf numFmtId="0" fontId="12" fillId="43" borderId="44" xfId="0" applyFont="1" applyFill="1" applyBorder="1" applyAlignment="1">
      <alignment horizontal="right"/>
    </xf>
    <xf numFmtId="0" fontId="5" fillId="0" borderId="45" xfId="0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0" fontId="0" fillId="35" borderId="24" xfId="0" applyFill="1" applyBorder="1" applyAlignment="1">
      <alignment horizontal="left"/>
    </xf>
    <xf numFmtId="0" fontId="0" fillId="35" borderId="24" xfId="0" applyFill="1" applyBorder="1" applyAlignment="1" applyProtection="1">
      <alignment horizontal="left"/>
      <protection locked="0"/>
    </xf>
    <xf numFmtId="0" fontId="17" fillId="46" borderId="27" xfId="0" applyFont="1" applyFill="1" applyBorder="1" applyAlignment="1" applyProtection="1">
      <alignment horizontal="center"/>
      <protection locked="0"/>
    </xf>
    <xf numFmtId="0" fontId="17" fillId="46" borderId="13" xfId="0" applyFont="1" applyFill="1" applyBorder="1" applyAlignment="1" applyProtection="1">
      <alignment horizontal="center"/>
      <protection locked="0"/>
    </xf>
    <xf numFmtId="0" fontId="17" fillId="46" borderId="28" xfId="0" applyFont="1" applyFill="1" applyBorder="1" applyAlignment="1" applyProtection="1">
      <alignment horizontal="center"/>
      <protection locked="0"/>
    </xf>
    <xf numFmtId="0" fontId="22" fillId="35" borderId="13" xfId="0" applyFont="1" applyFill="1" applyBorder="1" applyAlignment="1">
      <alignment horizontal="center" wrapText="1"/>
    </xf>
    <xf numFmtId="3" fontId="5" fillId="48" borderId="43" xfId="0" applyNumberFormat="1" applyFont="1" applyFill="1" applyBorder="1" applyAlignment="1" applyProtection="1">
      <alignment horizontal="center"/>
      <protection locked="0"/>
    </xf>
    <xf numFmtId="0" fontId="5" fillId="48" borderId="45" xfId="0" applyFont="1" applyFill="1" applyBorder="1" applyAlignment="1" applyProtection="1">
      <alignment/>
      <protection locked="0"/>
    </xf>
    <xf numFmtId="165" fontId="0" fillId="0" borderId="24" xfId="0" applyNumberFormat="1" applyFill="1" applyBorder="1" applyAlignment="1" applyProtection="1">
      <alignment horizontal="center"/>
      <protection/>
    </xf>
    <xf numFmtId="165" fontId="0" fillId="0" borderId="13" xfId="0" applyNumberFormat="1" applyFill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0" fontId="29" fillId="35" borderId="16" xfId="0" applyFont="1" applyFill="1" applyBorder="1" applyAlignment="1">
      <alignment horizontal="center"/>
    </xf>
    <xf numFmtId="0" fontId="29" fillId="35" borderId="0" xfId="0" applyFont="1" applyFill="1" applyAlignment="1">
      <alignment horizontal="center"/>
    </xf>
    <xf numFmtId="0" fontId="29" fillId="35" borderId="16" xfId="0" applyFont="1" applyFill="1" applyBorder="1" applyAlignment="1">
      <alignment horizontal="left"/>
    </xf>
    <xf numFmtId="0" fontId="29" fillId="35" borderId="0" xfId="0" applyFont="1" applyFill="1" applyAlignment="1">
      <alignment horizontal="left"/>
    </xf>
    <xf numFmtId="0" fontId="25" fillId="35" borderId="44" xfId="0" applyFont="1" applyFill="1" applyBorder="1" applyAlignment="1" applyProtection="1">
      <alignment horizontal="center"/>
      <protection/>
    </xf>
    <xf numFmtId="2" fontId="5" fillId="35" borderId="24" xfId="0" applyNumberFormat="1" applyFont="1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26" xfId="0" applyFont="1" applyFill="1" applyBorder="1" applyAlignment="1" applyProtection="1">
      <alignment horizontal="left"/>
      <protection/>
    </xf>
    <xf numFmtId="0" fontId="26" fillId="35" borderId="44" xfId="0" applyFont="1" applyFill="1" applyBorder="1" applyAlignment="1" applyProtection="1">
      <alignment horizontal="center"/>
      <protection/>
    </xf>
    <xf numFmtId="0" fontId="25" fillId="0" borderId="45" xfId="0" applyFont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9" fillId="35" borderId="27" xfId="0" applyNumberFormat="1" applyFont="1" applyFill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49" fontId="9" fillId="35" borderId="23" xfId="0" applyNumberFormat="1" applyFont="1" applyFill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26" fillId="35" borderId="23" xfId="0" applyFont="1" applyFill="1" applyBorder="1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0" fillId="35" borderId="29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right"/>
      <protection/>
    </xf>
    <xf numFmtId="0" fontId="26" fillId="35" borderId="23" xfId="0" applyNumberFormat="1" applyFont="1" applyFill="1" applyBorder="1" applyAlignment="1" applyProtection="1">
      <alignment horizontal="left" vertical="top"/>
      <protection/>
    </xf>
    <xf numFmtId="0" fontId="5" fillId="0" borderId="24" xfId="0" applyNumberFormat="1" applyFont="1" applyBorder="1" applyAlignment="1" applyProtection="1">
      <alignment horizontal="left" vertical="top"/>
      <protection/>
    </xf>
    <xf numFmtId="0" fontId="5" fillId="0" borderId="25" xfId="0" applyNumberFormat="1" applyFont="1" applyBorder="1" applyAlignment="1" applyProtection="1">
      <alignment horizontal="left" vertical="top"/>
      <protection/>
    </xf>
    <xf numFmtId="0" fontId="34" fillId="35" borderId="0" xfId="0" applyFont="1" applyFill="1" applyBorder="1" applyAlignment="1" applyProtection="1">
      <alignment horizontal="center"/>
      <protection/>
    </xf>
    <xf numFmtId="0" fontId="26" fillId="35" borderId="43" xfId="0" applyNumberFormat="1" applyFont="1" applyFill="1" applyBorder="1" applyAlignment="1" applyProtection="1">
      <alignment horizontal="left" vertical="top"/>
      <protection/>
    </xf>
    <xf numFmtId="0" fontId="5" fillId="0" borderId="44" xfId="0" applyNumberFormat="1" applyFont="1" applyBorder="1" applyAlignment="1" applyProtection="1">
      <alignment horizontal="left" vertical="top"/>
      <protection/>
    </xf>
    <xf numFmtId="0" fontId="5" fillId="0" borderId="45" xfId="0" applyNumberFormat="1" applyFont="1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center"/>
      <protection/>
    </xf>
    <xf numFmtId="0" fontId="9" fillId="35" borderId="27" xfId="0" applyFont="1" applyFill="1" applyBorder="1" applyAlignment="1" applyProtection="1">
      <alignment horizontal="left"/>
      <protection/>
    </xf>
    <xf numFmtId="0" fontId="9" fillId="35" borderId="13" xfId="0" applyFont="1" applyFill="1" applyBorder="1" applyAlignment="1" applyProtection="1">
      <alignment horizontal="left"/>
      <protection/>
    </xf>
    <xf numFmtId="0" fontId="9" fillId="35" borderId="23" xfId="0" applyFont="1" applyFill="1" applyBorder="1" applyAlignment="1" applyProtection="1">
      <alignment horizontal="left"/>
      <protection/>
    </xf>
    <xf numFmtId="0" fontId="9" fillId="35" borderId="24" xfId="0" applyFont="1" applyFill="1" applyBorder="1" applyAlignment="1" applyProtection="1">
      <alignment horizontal="left"/>
      <protection/>
    </xf>
    <xf numFmtId="0" fontId="25" fillId="35" borderId="29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14" fontId="26" fillId="35" borderId="24" xfId="0" applyNumberFormat="1" applyFont="1" applyFill="1" applyBorder="1" applyAlignment="1" applyProtection="1">
      <alignment horizontal="center"/>
      <protection/>
    </xf>
    <xf numFmtId="14" fontId="26" fillId="35" borderId="25" xfId="0" applyNumberFormat="1" applyFont="1" applyFill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 horizontal="center"/>
      <protection/>
    </xf>
    <xf numFmtId="0" fontId="25" fillId="35" borderId="43" xfId="0" applyFont="1" applyFill="1" applyBorder="1" applyAlignment="1" applyProtection="1">
      <alignment horizontal="left"/>
      <protection/>
    </xf>
    <xf numFmtId="0" fontId="25" fillId="35" borderId="44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9" fillId="35" borderId="29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20" fillId="35" borderId="13" xfId="0" applyFont="1" applyFill="1" applyBorder="1" applyAlignment="1" applyProtection="1">
      <alignment horizontal="center"/>
      <protection/>
    </xf>
    <xf numFmtId="0" fontId="26" fillId="35" borderId="23" xfId="0" applyFont="1" applyFill="1" applyBorder="1" applyAlignment="1" applyProtection="1">
      <alignment horizontal="left"/>
      <protection/>
    </xf>
    <xf numFmtId="0" fontId="25" fillId="0" borderId="24" xfId="0" applyFont="1" applyBorder="1" applyAlignment="1" applyProtection="1">
      <alignment horizontal="left"/>
      <protection/>
    </xf>
    <xf numFmtId="49" fontId="9" fillId="35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35" borderId="23" xfId="0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35" borderId="23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0" fillId="35" borderId="0" xfId="0" applyFont="1" applyFill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0" fontId="26" fillId="35" borderId="0" xfId="0" applyFont="1" applyFill="1" applyAlignment="1" applyProtection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26" fillId="35" borderId="13" xfId="0" applyFont="1" applyFill="1" applyBorder="1" applyAlignment="1" applyProtection="1">
      <alignment horizontal="right"/>
      <protection/>
    </xf>
    <xf numFmtId="0" fontId="25" fillId="0" borderId="13" xfId="0" applyFont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26" fillId="35" borderId="45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left"/>
      <protection/>
    </xf>
    <xf numFmtId="0" fontId="25" fillId="35" borderId="29" xfId="0" applyFont="1" applyFill="1" applyBorder="1" applyAlignment="1" applyProtection="1">
      <alignment horizontal="left"/>
      <protection/>
    </xf>
    <xf numFmtId="0" fontId="25" fillId="35" borderId="0" xfId="0" applyFont="1" applyFill="1" applyBorder="1" applyAlignment="1" applyProtection="1">
      <alignment horizontal="left"/>
      <protection/>
    </xf>
    <xf numFmtId="0" fontId="5" fillId="35" borderId="43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/>
      <protection/>
    </xf>
    <xf numFmtId="0" fontId="26" fillId="35" borderId="43" xfId="0" applyFont="1" applyFill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5" borderId="43" xfId="0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left"/>
      <protection/>
    </xf>
    <xf numFmtId="0" fontId="0" fillId="35" borderId="43" xfId="0" applyFill="1" applyBorder="1" applyAlignment="1" applyProtection="1">
      <alignment horizontal="left"/>
      <protection/>
    </xf>
    <xf numFmtId="0" fontId="25" fillId="35" borderId="2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0" borderId="43" xfId="0" applyNumberFormat="1" applyFont="1" applyBorder="1" applyAlignment="1" applyProtection="1">
      <alignment horizontal="left" vertical="top"/>
      <protection/>
    </xf>
    <xf numFmtId="0" fontId="25" fillId="35" borderId="0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0" fillId="35" borderId="50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5" fillId="35" borderId="20" xfId="0" applyNumberFormat="1" applyFont="1" applyFill="1" applyBorder="1" applyAlignment="1" applyProtection="1">
      <alignment horizontal="left"/>
      <protection locked="0"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0" fontId="20" fillId="35" borderId="25" xfId="0" applyFont="1" applyFill="1" applyBorder="1" applyAlignment="1" applyProtection="1">
      <alignment horizontal="center"/>
      <protection/>
    </xf>
    <xf numFmtId="0" fontId="26" fillId="35" borderId="13" xfId="0" applyFont="1" applyFill="1" applyBorder="1" applyAlignment="1" applyProtection="1">
      <alignment horizontal="center"/>
      <protection/>
    </xf>
    <xf numFmtId="0" fontId="26" fillId="35" borderId="28" xfId="0" applyFont="1" applyFill="1" applyBorder="1" applyAlignment="1" applyProtection="1">
      <alignment horizontal="center"/>
      <protection/>
    </xf>
    <xf numFmtId="14" fontId="26" fillId="35" borderId="0" xfId="0" applyNumberFormat="1" applyFont="1" applyFill="1" applyAlignment="1" applyProtection="1">
      <alignment horizontal="center"/>
      <protection/>
    </xf>
    <xf numFmtId="14" fontId="25" fillId="0" borderId="0" xfId="0" applyNumberFormat="1" applyFont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43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horizontal="left" vertical="top"/>
      <protection/>
    </xf>
    <xf numFmtId="0" fontId="25" fillId="0" borderId="27" xfId="0" applyFont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1" fontId="26" fillId="35" borderId="29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35" borderId="29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26" xfId="0" applyFont="1" applyBorder="1" applyAlignment="1" applyProtection="1">
      <alignment horizontal="center"/>
      <protection/>
    </xf>
    <xf numFmtId="49" fontId="26" fillId="35" borderId="29" xfId="0" applyNumberFormat="1" applyFont="1" applyFill="1" applyBorder="1" applyAlignment="1" applyProtection="1">
      <alignment horizontal="center"/>
      <protection/>
    </xf>
    <xf numFmtId="14" fontId="26" fillId="35" borderId="29" xfId="0" applyNumberFormat="1" applyFont="1" applyFill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/>
      <protection/>
    </xf>
    <xf numFmtId="0" fontId="26" fillId="35" borderId="2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26" xfId="0" applyNumberFormat="1" applyFont="1" applyBorder="1" applyAlignment="1" applyProtection="1">
      <alignment/>
      <protection/>
    </xf>
    <xf numFmtId="49" fontId="26" fillId="35" borderId="0" xfId="0" applyNumberFormat="1" applyFont="1" applyFill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center"/>
      <protection/>
    </xf>
    <xf numFmtId="0" fontId="26" fillId="35" borderId="23" xfId="0" applyFont="1" applyFill="1" applyBorder="1" applyAlignment="1" applyProtection="1">
      <alignment horizontal="center"/>
      <protection/>
    </xf>
    <xf numFmtId="0" fontId="26" fillId="35" borderId="24" xfId="0" applyFont="1" applyFill="1" applyBorder="1" applyAlignment="1" applyProtection="1">
      <alignment horizontal="center"/>
      <protection/>
    </xf>
    <xf numFmtId="0" fontId="26" fillId="35" borderId="43" xfId="0" applyFont="1" applyFill="1" applyBorder="1" applyAlignment="1" applyProtection="1">
      <alignment horizontal="left" vertical="top"/>
      <protection/>
    </xf>
    <xf numFmtId="0" fontId="5" fillId="0" borderId="44" xfId="0" applyFont="1" applyBorder="1" applyAlignment="1" applyProtection="1">
      <alignment horizontal="left" vertical="top"/>
      <protection/>
    </xf>
    <xf numFmtId="0" fontId="5" fillId="0" borderId="45" xfId="0" applyFont="1" applyBorder="1" applyAlignment="1" applyProtection="1">
      <alignment horizontal="left" vertical="top"/>
      <protection/>
    </xf>
    <xf numFmtId="0" fontId="25" fillId="35" borderId="23" xfId="0" applyFont="1" applyFill="1" applyBorder="1" applyAlignment="1" applyProtection="1">
      <alignment horizontal="center"/>
      <protection/>
    </xf>
    <xf numFmtId="0" fontId="25" fillId="35" borderId="24" xfId="0" applyFont="1" applyFill="1" applyBorder="1" applyAlignment="1" applyProtection="1">
      <alignment horizontal="center"/>
      <protection/>
    </xf>
    <xf numFmtId="0" fontId="20" fillId="35" borderId="29" xfId="0" applyFont="1" applyFill="1" applyBorder="1" applyAlignment="1" applyProtection="1">
      <alignment horizontal="center"/>
      <protection/>
    </xf>
    <xf numFmtId="0" fontId="20" fillId="35" borderId="0" xfId="0" applyFont="1" applyFill="1" applyBorder="1" applyAlignment="1" applyProtection="1">
      <alignment horizontal="center"/>
      <protection/>
    </xf>
    <xf numFmtId="0" fontId="20" fillId="35" borderId="26" xfId="0" applyFont="1" applyFill="1" applyBorder="1" applyAlignment="1" applyProtection="1">
      <alignment horizontal="center"/>
      <protection/>
    </xf>
    <xf numFmtId="0" fontId="26" fillId="35" borderId="27" xfId="0" applyFont="1" applyFill="1" applyBorder="1" applyAlignment="1" applyProtection="1">
      <alignment horizontal="center"/>
      <protection/>
    </xf>
    <xf numFmtId="2" fontId="5" fillId="35" borderId="34" xfId="0" applyNumberFormat="1" applyFont="1" applyFill="1" applyBorder="1" applyAlignment="1" applyProtection="1">
      <alignment horizontal="center"/>
      <protection/>
    </xf>
    <xf numFmtId="0" fontId="5" fillId="35" borderId="44" xfId="0" applyFont="1" applyFill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35" borderId="44" xfId="0" applyFont="1" applyFill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5" fillId="35" borderId="44" xfId="0" applyFont="1" applyFill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center"/>
      <protection/>
    </xf>
    <xf numFmtId="49" fontId="5" fillId="35" borderId="44" xfId="0" applyNumberFormat="1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5" fillId="35" borderId="45" xfId="0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35" borderId="34" xfId="0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26" fillId="0" borderId="27" xfId="0" applyNumberFormat="1" applyFont="1" applyBorder="1" applyAlignment="1" applyProtection="1">
      <alignment horizontal="left" vertical="top"/>
      <protection/>
    </xf>
    <xf numFmtId="0" fontId="5" fillId="0" borderId="13" xfId="0" applyFont="1" applyBorder="1" applyAlignment="1" applyProtection="1">
      <alignment horizontal="left" vertical="top"/>
      <protection/>
    </xf>
    <xf numFmtId="0" fontId="5" fillId="0" borderId="28" xfId="0" applyFont="1" applyBorder="1" applyAlignment="1" applyProtection="1">
      <alignment horizontal="left" vertical="top"/>
      <protection/>
    </xf>
    <xf numFmtId="0" fontId="25" fillId="35" borderId="0" xfId="0" applyFont="1" applyFill="1" applyAlignment="1" applyProtection="1">
      <alignment horizontal="center"/>
      <protection/>
    </xf>
    <xf numFmtId="1" fontId="26" fillId="35" borderId="43" xfId="0" applyNumberFormat="1" applyFont="1" applyFill="1" applyBorder="1" applyAlignment="1" applyProtection="1">
      <alignment horizontal="left" vertical="top"/>
      <protection/>
    </xf>
    <xf numFmtId="0" fontId="26" fillId="0" borderId="43" xfId="0" applyFont="1" applyBorder="1" applyAlignment="1" applyProtection="1">
      <alignment horizontal="left"/>
      <protection/>
    </xf>
    <xf numFmtId="0" fontId="26" fillId="0" borderId="44" xfId="0" applyFont="1" applyBorder="1" applyAlignment="1" applyProtection="1">
      <alignment horizontal="left"/>
      <protection/>
    </xf>
    <xf numFmtId="0" fontId="26" fillId="0" borderId="45" xfId="0" applyFont="1" applyBorder="1" applyAlignment="1" applyProtection="1">
      <alignment horizontal="left"/>
      <protection/>
    </xf>
    <xf numFmtId="0" fontId="26" fillId="35" borderId="43" xfId="0" applyFont="1" applyFill="1" applyBorder="1" applyAlignment="1" applyProtection="1">
      <alignment horizontal="left"/>
      <protection/>
    </xf>
    <xf numFmtId="0" fontId="26" fillId="35" borderId="44" xfId="0" applyFont="1" applyFill="1" applyBorder="1" applyAlignment="1" applyProtection="1">
      <alignment horizontal="left"/>
      <protection/>
    </xf>
    <xf numFmtId="0" fontId="26" fillId="35" borderId="45" xfId="0" applyFont="1" applyFill="1" applyBorder="1" applyAlignment="1" applyProtection="1">
      <alignment horizontal="left"/>
      <protection/>
    </xf>
    <xf numFmtId="0" fontId="25" fillId="35" borderId="0" xfId="0" applyFont="1" applyFill="1" applyBorder="1" applyAlignment="1" applyProtection="1">
      <alignment/>
      <protection/>
    </xf>
    <xf numFmtId="0" fontId="26" fillId="35" borderId="29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35" borderId="29" xfId="0" applyFont="1" applyFill="1" applyBorder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0" borderId="43" xfId="0" applyFont="1" applyBorder="1" applyAlignment="1" applyProtection="1">
      <alignment horizontal="left" vertical="top"/>
      <protection/>
    </xf>
    <xf numFmtId="0" fontId="26" fillId="0" borderId="44" xfId="0" applyFont="1" applyBorder="1" applyAlignment="1" applyProtection="1">
      <alignment horizontal="left" vertical="top"/>
      <protection/>
    </xf>
    <xf numFmtId="0" fontId="26" fillId="0" borderId="45" xfId="0" applyFont="1" applyBorder="1" applyAlignment="1" applyProtection="1">
      <alignment horizontal="left" vertical="top"/>
      <protection/>
    </xf>
    <xf numFmtId="0" fontId="5" fillId="35" borderId="23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123825</xdr:rowOff>
    </xdr:from>
    <xdr:to>
      <xdr:col>6</xdr:col>
      <xdr:colOff>457200</xdr:colOff>
      <xdr:row>3</xdr:row>
      <xdr:rowOff>85725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95600" y="447675"/>
          <a:ext cx="1219200" cy="123825"/>
        </a:xfrm>
        <a:prstGeom prst="rect">
          <a:avLst/>
        </a:prstGeom>
        <a:solidFill>
          <a:srgbClr val="00CFFF"/>
        </a:solidFill>
        <a:ln w="0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Load</a:t>
          </a:r>
        </a:p>
      </xdr:txBody>
    </xdr:sp>
    <xdr:clientData/>
  </xdr:twoCellAnchor>
  <xdr:twoCellAnchor>
    <xdr:from>
      <xdr:col>4</xdr:col>
      <xdr:colOff>457200</xdr:colOff>
      <xdr:row>11</xdr:row>
      <xdr:rowOff>133350</xdr:rowOff>
    </xdr:from>
    <xdr:to>
      <xdr:col>6</xdr:col>
      <xdr:colOff>476250</xdr:colOff>
      <xdr:row>12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95600" y="1914525"/>
          <a:ext cx="1238250" cy="171450"/>
        </a:xfrm>
        <a:prstGeom prst="rect">
          <a:avLst/>
        </a:prstGeom>
        <a:solidFill>
          <a:srgbClr val="00CFFF"/>
        </a:solidFill>
        <a:ln w="0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of Load</a:t>
          </a:r>
        </a:p>
      </xdr:txBody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495300</xdr:colOff>
      <xdr:row>21</xdr:row>
      <xdr:rowOff>142875</xdr:rowOff>
    </xdr:to>
    <xdr:sp>
      <xdr:nvSpPr>
        <xdr:cNvPr id="3" name="Text Box 71"/>
        <xdr:cNvSpPr txBox="1">
          <a:spLocks noChangeArrowheads="1"/>
        </xdr:cNvSpPr>
      </xdr:nvSpPr>
      <xdr:spPr>
        <a:xfrm>
          <a:off x="647700" y="3400425"/>
          <a:ext cx="457200" cy="142875"/>
        </a:xfrm>
        <a:prstGeom prst="rect">
          <a:avLst/>
        </a:prstGeom>
        <a:solidFill>
          <a:srgbClr val="00C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Motors: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38100</xdr:rowOff>
    </xdr:from>
    <xdr:to>
      <xdr:col>15</xdr:col>
      <xdr:colOff>552450</xdr:colOff>
      <xdr:row>7</xdr:row>
      <xdr:rowOff>76200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5829300" y="847725"/>
          <a:ext cx="1952625" cy="3619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Cell and Select Appropriate  Phase Buttons</a:t>
          </a:r>
        </a:p>
      </xdr:txBody>
    </xdr:sp>
    <xdr:clientData/>
  </xdr:twoCellAnchor>
  <xdr:twoCellAnchor>
    <xdr:from>
      <xdr:col>1</xdr:col>
      <xdr:colOff>38100</xdr:colOff>
      <xdr:row>27</xdr:row>
      <xdr:rowOff>152400</xdr:rowOff>
    </xdr:from>
    <xdr:to>
      <xdr:col>2</xdr:col>
      <xdr:colOff>123825</xdr:colOff>
      <xdr:row>29</xdr:row>
      <xdr:rowOff>19050</xdr:rowOff>
    </xdr:to>
    <xdr:sp>
      <xdr:nvSpPr>
        <xdr:cNvPr id="2" name="Text Box 61"/>
        <xdr:cNvSpPr txBox="1">
          <a:spLocks noChangeArrowheads="1"/>
        </xdr:cNvSpPr>
      </xdr:nvSpPr>
      <xdr:spPr>
        <a:xfrm>
          <a:off x="276225" y="4371975"/>
          <a:ext cx="952500" cy="190500"/>
        </a:xfrm>
        <a:prstGeom prst="rect">
          <a:avLst/>
        </a:prstGeom>
        <a:solidFill>
          <a:srgbClr val="00C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Sketch Attached:</a:t>
          </a:r>
        </a:p>
      </xdr:txBody>
    </xdr:sp>
    <xdr:clientData/>
  </xdr:twoCellAnchor>
  <xdr:twoCellAnchor>
    <xdr:from>
      <xdr:col>1</xdr:col>
      <xdr:colOff>85725</xdr:colOff>
      <xdr:row>6</xdr:row>
      <xdr:rowOff>38100</xdr:rowOff>
    </xdr:from>
    <xdr:to>
      <xdr:col>1</xdr:col>
      <xdr:colOff>847725</xdr:colOff>
      <xdr:row>7</xdr:row>
      <xdr:rowOff>28575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323850" y="1009650"/>
          <a:ext cx="752475" cy="152400"/>
        </a:xfrm>
        <a:prstGeom prst="rect">
          <a:avLst/>
        </a:prstGeom>
        <a:solidFill>
          <a:srgbClr val="00C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Fuse Cabinet: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142875</xdr:rowOff>
    </xdr:from>
    <xdr:to>
      <xdr:col>6</xdr:col>
      <xdr:colOff>561975</xdr:colOff>
      <xdr:row>14</xdr:row>
      <xdr:rowOff>142875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3295650" y="2247900"/>
          <a:ext cx="1019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Sketch Attached: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9</xdr:row>
      <xdr:rowOff>76200</xdr:rowOff>
    </xdr:from>
    <xdr:to>
      <xdr:col>3</xdr:col>
      <xdr:colOff>485775</xdr:colOff>
      <xdr:row>11</xdr:row>
      <xdr:rowOff>0</xdr:rowOff>
    </xdr:to>
    <xdr:sp>
      <xdr:nvSpPr>
        <xdr:cNvPr id="1" name="Text Box 67"/>
        <xdr:cNvSpPr txBox="1">
          <a:spLocks noChangeArrowheads="1"/>
        </xdr:cNvSpPr>
      </xdr:nvSpPr>
      <xdr:spPr>
        <a:xfrm>
          <a:off x="1209675" y="1352550"/>
          <a:ext cx="1104900" cy="161925"/>
        </a:xfrm>
        <a:prstGeom prst="rect">
          <a:avLst/>
        </a:prstGeom>
        <a:solidFill>
          <a:srgbClr val="00C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Fault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Indicator Size: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42</xdr:row>
      <xdr:rowOff>152400</xdr:rowOff>
    </xdr:from>
    <xdr:to>
      <xdr:col>9</xdr:col>
      <xdr:colOff>552450</xdr:colOff>
      <xdr:row>42</xdr:row>
      <xdr:rowOff>152400</xdr:rowOff>
    </xdr:to>
    <xdr:sp>
      <xdr:nvSpPr>
        <xdr:cNvPr id="1" name="Line 31"/>
        <xdr:cNvSpPr>
          <a:spLocks/>
        </xdr:cNvSpPr>
      </xdr:nvSpPr>
      <xdr:spPr>
        <a:xfrm>
          <a:off x="5781675" y="6800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29</xdr:row>
      <xdr:rowOff>9525</xdr:rowOff>
    </xdr:from>
    <xdr:to>
      <xdr:col>16</xdr:col>
      <xdr:colOff>571500</xdr:colOff>
      <xdr:row>29</xdr:row>
      <xdr:rowOff>9525</xdr:rowOff>
    </xdr:to>
    <xdr:sp>
      <xdr:nvSpPr>
        <xdr:cNvPr id="2" name="Line 43"/>
        <xdr:cNvSpPr>
          <a:spLocks/>
        </xdr:cNvSpPr>
      </xdr:nvSpPr>
      <xdr:spPr>
        <a:xfrm>
          <a:off x="8048625" y="47053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29</xdr:row>
      <xdr:rowOff>9525</xdr:rowOff>
    </xdr:from>
    <xdr:to>
      <xdr:col>20</xdr:col>
      <xdr:colOff>314325</xdr:colOff>
      <xdr:row>29</xdr:row>
      <xdr:rowOff>9525</xdr:rowOff>
    </xdr:to>
    <xdr:sp>
      <xdr:nvSpPr>
        <xdr:cNvPr id="3" name="Line 44"/>
        <xdr:cNvSpPr>
          <a:spLocks/>
        </xdr:cNvSpPr>
      </xdr:nvSpPr>
      <xdr:spPr>
        <a:xfrm>
          <a:off x="11077575" y="4705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48</xdr:row>
      <xdr:rowOff>0</xdr:rowOff>
    </xdr:from>
    <xdr:to>
      <xdr:col>12</xdr:col>
      <xdr:colOff>571500</xdr:colOff>
      <xdr:row>48</xdr:row>
      <xdr:rowOff>0</xdr:rowOff>
    </xdr:to>
    <xdr:sp>
      <xdr:nvSpPr>
        <xdr:cNvPr id="4" name="Line 49"/>
        <xdr:cNvSpPr>
          <a:spLocks/>
        </xdr:cNvSpPr>
      </xdr:nvSpPr>
      <xdr:spPr>
        <a:xfrm>
          <a:off x="6819900" y="76104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47</xdr:row>
      <xdr:rowOff>47625</xdr:rowOff>
    </xdr:from>
    <xdr:to>
      <xdr:col>13</xdr:col>
      <xdr:colOff>600075</xdr:colOff>
      <xdr:row>47</xdr:row>
      <xdr:rowOff>114300</xdr:rowOff>
    </xdr:to>
    <xdr:sp>
      <xdr:nvSpPr>
        <xdr:cNvPr id="5" name="Rectangle 50"/>
        <xdr:cNvSpPr>
          <a:spLocks/>
        </xdr:cNvSpPr>
      </xdr:nvSpPr>
      <xdr:spPr>
        <a:xfrm>
          <a:off x="8686800" y="7496175"/>
          <a:ext cx="104775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5</xdr:row>
      <xdr:rowOff>28575</xdr:rowOff>
    </xdr:from>
    <xdr:to>
      <xdr:col>22</xdr:col>
      <xdr:colOff>590550</xdr:colOff>
      <xdr:row>5</xdr:row>
      <xdr:rowOff>142875</xdr:rowOff>
    </xdr:to>
    <xdr:sp>
      <xdr:nvSpPr>
        <xdr:cNvPr id="6" name="Rectangle 67"/>
        <xdr:cNvSpPr>
          <a:spLocks/>
        </xdr:cNvSpPr>
      </xdr:nvSpPr>
      <xdr:spPr>
        <a:xfrm>
          <a:off x="14087475" y="847725"/>
          <a:ext cx="142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409575</xdr:colOff>
      <xdr:row>5</xdr:row>
      <xdr:rowOff>28575</xdr:rowOff>
    </xdr:from>
    <xdr:to>
      <xdr:col>25</xdr:col>
      <xdr:colOff>533400</xdr:colOff>
      <xdr:row>5</xdr:row>
      <xdr:rowOff>142875</xdr:rowOff>
    </xdr:to>
    <xdr:sp>
      <xdr:nvSpPr>
        <xdr:cNvPr id="7" name="Rectangle 68"/>
        <xdr:cNvSpPr>
          <a:spLocks/>
        </xdr:cNvSpPr>
      </xdr:nvSpPr>
      <xdr:spPr>
        <a:xfrm>
          <a:off x="15878175" y="84772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152400</xdr:rowOff>
    </xdr:from>
    <xdr:to>
      <xdr:col>21</xdr:col>
      <xdr:colOff>0</xdr:colOff>
      <xdr:row>36</xdr:row>
      <xdr:rowOff>152400</xdr:rowOff>
    </xdr:to>
    <xdr:sp>
      <xdr:nvSpPr>
        <xdr:cNvPr id="8" name="Line 70"/>
        <xdr:cNvSpPr>
          <a:spLocks/>
        </xdr:cNvSpPr>
      </xdr:nvSpPr>
      <xdr:spPr>
        <a:xfrm>
          <a:off x="6791325" y="58293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T755"/>
  <sheetViews>
    <sheetView showZeros="0" showOutlineSymbols="0" zoomScale="155" zoomScaleNormal="15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16.57421875" style="0" customWidth="1"/>
    <col min="6" max="6" width="11.00390625" style="0" customWidth="1"/>
    <col min="7" max="7" width="10.28125" style="0" customWidth="1"/>
    <col min="9" max="9" width="8.57421875" style="0" customWidth="1"/>
    <col min="11" max="11" width="9.8515625" style="0" customWidth="1"/>
    <col min="17" max="17" width="9.28125" style="0" customWidth="1"/>
    <col min="24" max="24" width="17.28125" style="0" customWidth="1"/>
    <col min="25" max="25" width="11.8515625" style="0" customWidth="1"/>
    <col min="27" max="27" width="16.28125" style="0" customWidth="1"/>
  </cols>
  <sheetData>
    <row r="1" spans="1:27" ht="13.5" thickBo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6"/>
      <c r="N1" s="6"/>
      <c r="O1" s="6"/>
      <c r="P1" s="6"/>
      <c r="Q1" s="6"/>
      <c r="R1" s="6"/>
      <c r="S1" s="6"/>
      <c r="T1" s="6"/>
      <c r="U1" s="6"/>
      <c r="V1" s="390" t="s">
        <v>750</v>
      </c>
      <c r="W1" s="160" t="s">
        <v>246</v>
      </c>
      <c r="X1" s="160" t="s">
        <v>246</v>
      </c>
      <c r="Y1" s="161" t="s">
        <v>751</v>
      </c>
      <c r="Z1" s="160" t="s">
        <v>246</v>
      </c>
      <c r="AA1" s="160" t="s">
        <v>246</v>
      </c>
    </row>
    <row r="2" spans="1:27" ht="15.75" thickBot="1">
      <c r="A2" s="368"/>
      <c r="B2" s="401" t="s">
        <v>0</v>
      </c>
      <c r="C2" s="402"/>
      <c r="D2" s="402"/>
      <c r="E2" s="402"/>
      <c r="F2" s="402"/>
      <c r="G2" s="402"/>
      <c r="H2" s="402"/>
      <c r="I2" s="402"/>
      <c r="J2" s="402"/>
      <c r="K2" s="403"/>
      <c r="L2" s="368"/>
      <c r="M2" s="6"/>
      <c r="N2" s="6"/>
      <c r="O2" s="6"/>
      <c r="P2" s="6"/>
      <c r="Q2" s="6"/>
      <c r="R2" s="6"/>
      <c r="S2" s="6"/>
      <c r="T2" s="6"/>
      <c r="U2" s="6"/>
      <c r="V2" s="6"/>
      <c r="W2" s="391" t="s">
        <v>797</v>
      </c>
      <c r="X2" s="391" t="s">
        <v>798</v>
      </c>
      <c r="Y2" s="391"/>
      <c r="Z2" s="392">
        <v>100</v>
      </c>
      <c r="AA2" s="391" t="s">
        <v>547</v>
      </c>
    </row>
    <row r="3" spans="1:27" ht="12.7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6"/>
      <c r="N3" s="6"/>
      <c r="O3" s="6"/>
      <c r="P3" s="6"/>
      <c r="Q3" s="6"/>
      <c r="R3" s="6"/>
      <c r="S3" s="6"/>
      <c r="T3" s="6"/>
      <c r="U3" s="6"/>
      <c r="V3" s="6"/>
      <c r="W3" s="391" t="s">
        <v>330</v>
      </c>
      <c r="X3" s="391" t="s">
        <v>331</v>
      </c>
      <c r="Y3" s="391"/>
      <c r="Z3" s="392">
        <v>1001</v>
      </c>
      <c r="AA3" s="391" t="s">
        <v>605</v>
      </c>
    </row>
    <row r="4" spans="1:27" ht="12.75">
      <c r="A4" s="368"/>
      <c r="B4" s="368"/>
      <c r="C4" s="1"/>
      <c r="D4" s="1"/>
      <c r="E4" s="368"/>
      <c r="F4" s="407" t="s">
        <v>758</v>
      </c>
      <c r="G4" s="408"/>
      <c r="H4" s="368"/>
      <c r="I4" s="405" t="s">
        <v>759</v>
      </c>
      <c r="J4" s="406"/>
      <c r="K4" s="368"/>
      <c r="L4" s="368"/>
      <c r="M4" s="6"/>
      <c r="N4" s="6"/>
      <c r="O4" s="383" t="s">
        <v>303</v>
      </c>
      <c r="P4" s="6" t="e">
        <f>#REF!</f>
        <v>#REF!</v>
      </c>
      <c r="Q4" s="6" t="str">
        <f>DemEstPS!J9</f>
        <v>N/A</v>
      </c>
      <c r="R4" s="6" t="e">
        <f>IF(P4=Q4,#REF!,DemEstPS!J9)</f>
        <v>#REF!</v>
      </c>
      <c r="S4" s="6"/>
      <c r="T4" s="6"/>
      <c r="U4" s="6"/>
      <c r="V4" s="6"/>
      <c r="W4" s="391" t="s">
        <v>332</v>
      </c>
      <c r="X4" s="391" t="s">
        <v>331</v>
      </c>
      <c r="Y4" s="391"/>
      <c r="Z4" s="392">
        <v>1006</v>
      </c>
      <c r="AA4" s="391" t="s">
        <v>737</v>
      </c>
    </row>
    <row r="5" spans="1:27" ht="12.7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62"/>
      <c r="N5" s="6"/>
      <c r="O5" s="6"/>
      <c r="P5" s="6"/>
      <c r="Q5" s="6"/>
      <c r="R5" s="6"/>
      <c r="S5" s="6"/>
      <c r="T5" s="6"/>
      <c r="U5" s="6"/>
      <c r="V5" s="6"/>
      <c r="W5" s="391" t="s">
        <v>333</v>
      </c>
      <c r="X5" s="391" t="s">
        <v>331</v>
      </c>
      <c r="Y5" s="391"/>
      <c r="Z5" s="392">
        <v>1010</v>
      </c>
      <c r="AA5" s="391" t="s">
        <v>683</v>
      </c>
    </row>
    <row r="6" spans="1:27" ht="12.7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62"/>
      <c r="N6" s="6"/>
      <c r="O6" s="6" t="s">
        <v>235</v>
      </c>
      <c r="P6" s="6">
        <v>2</v>
      </c>
      <c r="Q6" s="6"/>
      <c r="R6" s="6"/>
      <c r="S6" s="6"/>
      <c r="T6" s="6"/>
      <c r="U6" s="6"/>
      <c r="V6" s="6"/>
      <c r="W6" s="391" t="s">
        <v>335</v>
      </c>
      <c r="X6" s="391" t="s">
        <v>334</v>
      </c>
      <c r="Y6" s="391"/>
      <c r="Z6" s="392">
        <v>102</v>
      </c>
      <c r="AA6" s="391" t="s">
        <v>676</v>
      </c>
    </row>
    <row r="7" spans="1:27" ht="15">
      <c r="A7" s="371"/>
      <c r="B7" s="373"/>
      <c r="C7" s="404" t="s">
        <v>776</v>
      </c>
      <c r="D7" s="404"/>
      <c r="E7" s="404"/>
      <c r="F7" s="373"/>
      <c r="G7" s="404" t="s">
        <v>777</v>
      </c>
      <c r="H7" s="404"/>
      <c r="I7" s="404"/>
      <c r="J7" s="404"/>
      <c r="K7" s="404"/>
      <c r="L7" s="374"/>
      <c r="M7" s="362"/>
      <c r="N7" s="384">
        <v>2.4</v>
      </c>
      <c r="O7" s="6" t="s">
        <v>77</v>
      </c>
      <c r="P7" s="6">
        <v>3</v>
      </c>
      <c r="Q7" s="6"/>
      <c r="R7" s="6"/>
      <c r="S7" s="6"/>
      <c r="T7" s="6"/>
      <c r="U7" s="6"/>
      <c r="V7" s="6"/>
      <c r="W7" s="391" t="s">
        <v>336</v>
      </c>
      <c r="X7" s="391" t="s">
        <v>337</v>
      </c>
      <c r="Y7" s="391"/>
      <c r="Z7" s="392">
        <v>1025</v>
      </c>
      <c r="AA7" s="391" t="s">
        <v>706</v>
      </c>
    </row>
    <row r="8" spans="1:27" ht="12.75">
      <c r="A8" s="37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62"/>
      <c r="N8" s="384">
        <v>4</v>
      </c>
      <c r="O8" s="6" t="s">
        <v>79</v>
      </c>
      <c r="P8" s="6">
        <v>4</v>
      </c>
      <c r="Q8" s="6"/>
      <c r="R8" s="6"/>
      <c r="S8" s="6"/>
      <c r="T8" s="6"/>
      <c r="U8" s="6"/>
      <c r="V8" s="6"/>
      <c r="W8" s="391" t="s">
        <v>338</v>
      </c>
      <c r="X8" s="391" t="s">
        <v>339</v>
      </c>
      <c r="Y8" s="391"/>
      <c r="Z8" s="392">
        <v>103</v>
      </c>
      <c r="AA8" s="391" t="s">
        <v>547</v>
      </c>
    </row>
    <row r="9" spans="1:27" ht="12.75">
      <c r="A9" s="368"/>
      <c r="B9" s="18" t="s">
        <v>895</v>
      </c>
      <c r="C9" s="394"/>
      <c r="D9" s="395" t="s">
        <v>313</v>
      </c>
      <c r="E9" s="397"/>
      <c r="F9" s="215"/>
      <c r="G9" s="415"/>
      <c r="H9" s="398"/>
      <c r="I9" s="404" t="s">
        <v>778</v>
      </c>
      <c r="J9" s="404"/>
      <c r="K9" s="404"/>
      <c r="L9" s="371"/>
      <c r="M9" s="362"/>
      <c r="N9" s="384">
        <v>6.9</v>
      </c>
      <c r="O9" s="6" t="s">
        <v>82</v>
      </c>
      <c r="P9" s="6" t="s">
        <v>235</v>
      </c>
      <c r="Q9" s="6"/>
      <c r="R9" s="6"/>
      <c r="S9" s="6"/>
      <c r="T9" s="6" t="s">
        <v>110</v>
      </c>
      <c r="U9" s="6"/>
      <c r="V9" s="6"/>
      <c r="W9" s="391" t="s">
        <v>340</v>
      </c>
      <c r="X9" s="391" t="s">
        <v>339</v>
      </c>
      <c r="Y9" s="391"/>
      <c r="Z9" s="392">
        <v>1030</v>
      </c>
      <c r="AA9" s="391" t="s">
        <v>636</v>
      </c>
    </row>
    <row r="10" spans="1:27" ht="12.75">
      <c r="A10" s="368"/>
      <c r="B10" s="368"/>
      <c r="C10" s="369"/>
      <c r="D10" s="368"/>
      <c r="E10" s="368"/>
      <c r="F10" s="368"/>
      <c r="G10" s="371"/>
      <c r="H10" s="371"/>
      <c r="I10" s="371"/>
      <c r="J10" s="371"/>
      <c r="K10" s="371"/>
      <c r="L10" s="371"/>
      <c r="M10" s="362"/>
      <c r="N10" s="384">
        <v>7.2</v>
      </c>
      <c r="O10" s="6" t="s">
        <v>84</v>
      </c>
      <c r="P10" s="6">
        <v>1</v>
      </c>
      <c r="Q10" s="6"/>
      <c r="R10" s="6"/>
      <c r="S10" s="6"/>
      <c r="T10" s="6" t="s">
        <v>111</v>
      </c>
      <c r="U10" s="6"/>
      <c r="V10" s="6"/>
      <c r="W10" s="391" t="s">
        <v>341</v>
      </c>
      <c r="X10" s="391" t="s">
        <v>339</v>
      </c>
      <c r="Y10" s="391"/>
      <c r="Z10" s="392">
        <v>1039</v>
      </c>
      <c r="AA10" s="391" t="s">
        <v>342</v>
      </c>
    </row>
    <row r="11" spans="1:27" ht="12.75">
      <c r="A11" s="368"/>
      <c r="B11" s="18" t="s">
        <v>7</v>
      </c>
      <c r="C11" s="215"/>
      <c r="D11" s="399" t="s">
        <v>325</v>
      </c>
      <c r="E11" s="400"/>
      <c r="F11" s="216"/>
      <c r="G11" s="371"/>
      <c r="H11" s="371"/>
      <c r="I11" s="371"/>
      <c r="J11" s="371"/>
      <c r="K11" s="371"/>
      <c r="L11" s="371"/>
      <c r="M11" s="362"/>
      <c r="N11" s="384">
        <v>12</v>
      </c>
      <c r="O11" s="6" t="s">
        <v>87</v>
      </c>
      <c r="P11" s="6">
        <v>3</v>
      </c>
      <c r="Q11" s="6"/>
      <c r="R11" s="6"/>
      <c r="S11" s="6"/>
      <c r="T11" s="6" t="s">
        <v>235</v>
      </c>
      <c r="U11" s="6"/>
      <c r="V11" s="6"/>
      <c r="W11" s="391" t="s">
        <v>343</v>
      </c>
      <c r="X11" s="391" t="s">
        <v>344</v>
      </c>
      <c r="Y11" s="391"/>
      <c r="Z11" s="392">
        <v>104</v>
      </c>
      <c r="AA11" s="391" t="s">
        <v>676</v>
      </c>
    </row>
    <row r="12" spans="1:27" ht="12.75">
      <c r="A12" s="371"/>
      <c r="B12" s="371"/>
      <c r="C12" s="362" t="s">
        <v>779</v>
      </c>
      <c r="D12" s="371"/>
      <c r="E12" s="371"/>
      <c r="F12" s="371"/>
      <c r="G12" s="371"/>
      <c r="H12" s="371"/>
      <c r="I12" s="371"/>
      <c r="J12" s="371"/>
      <c r="K12" s="371"/>
      <c r="L12" s="371"/>
      <c r="M12" s="362"/>
      <c r="N12" s="6"/>
      <c r="O12" s="6" t="s">
        <v>81</v>
      </c>
      <c r="P12" s="6" t="s">
        <v>235</v>
      </c>
      <c r="Q12" s="6"/>
      <c r="R12" s="6"/>
      <c r="S12" s="6"/>
      <c r="T12" s="6"/>
      <c r="U12" s="6"/>
      <c r="V12" s="6"/>
      <c r="W12" s="391" t="s">
        <v>346</v>
      </c>
      <c r="X12" s="391" t="s">
        <v>345</v>
      </c>
      <c r="Y12" s="391"/>
      <c r="Z12" s="392">
        <v>1048</v>
      </c>
      <c r="AA12" s="391" t="s">
        <v>799</v>
      </c>
    </row>
    <row r="13" spans="1:27" ht="12.75">
      <c r="A13" s="368"/>
      <c r="B13" s="18" t="s">
        <v>5</v>
      </c>
      <c r="C13" s="214"/>
      <c r="D13" s="396" t="s">
        <v>166</v>
      </c>
      <c r="E13" s="396"/>
      <c r="F13" s="214"/>
      <c r="G13" s="371"/>
      <c r="H13" s="371"/>
      <c r="I13" s="371"/>
      <c r="J13" s="371"/>
      <c r="K13" s="371"/>
      <c r="L13" s="371"/>
      <c r="M13" s="362"/>
      <c r="N13" s="6"/>
      <c r="O13" s="6" t="s">
        <v>88</v>
      </c>
      <c r="P13" s="6">
        <v>1</v>
      </c>
      <c r="Q13" s="383" t="s">
        <v>212</v>
      </c>
      <c r="R13" s="6"/>
      <c r="S13" s="6"/>
      <c r="T13" s="6"/>
      <c r="U13" s="6"/>
      <c r="V13" s="6"/>
      <c r="W13" s="391" t="s">
        <v>347</v>
      </c>
      <c r="X13" s="391" t="s">
        <v>345</v>
      </c>
      <c r="Y13" s="391"/>
      <c r="Z13" s="392">
        <v>105</v>
      </c>
      <c r="AA13" s="391" t="s">
        <v>547</v>
      </c>
    </row>
    <row r="14" spans="1:27" ht="12.75">
      <c r="A14" s="368"/>
      <c r="B14" s="368"/>
      <c r="C14" s="368"/>
      <c r="D14" s="368"/>
      <c r="E14" s="368"/>
      <c r="F14" s="368"/>
      <c r="G14" s="371"/>
      <c r="H14" s="398"/>
      <c r="I14" s="398"/>
      <c r="J14" s="375"/>
      <c r="K14" s="375"/>
      <c r="L14" s="371"/>
      <c r="M14" s="362"/>
      <c r="N14" s="6"/>
      <c r="O14" s="6" t="s">
        <v>89</v>
      </c>
      <c r="P14" s="6">
        <v>2</v>
      </c>
      <c r="Q14" s="383" t="s">
        <v>213</v>
      </c>
      <c r="R14" s="6"/>
      <c r="S14" s="6"/>
      <c r="T14" s="6"/>
      <c r="U14" s="6"/>
      <c r="V14" s="6"/>
      <c r="W14" s="391" t="s">
        <v>348</v>
      </c>
      <c r="X14" s="391" t="s">
        <v>349</v>
      </c>
      <c r="Y14" s="391"/>
      <c r="Z14" s="392">
        <v>106</v>
      </c>
      <c r="AA14" s="391" t="s">
        <v>676</v>
      </c>
    </row>
    <row r="15" spans="1:27" ht="12.75">
      <c r="A15" s="368"/>
      <c r="B15" s="221" t="s">
        <v>314</v>
      </c>
      <c r="C15" s="214"/>
      <c r="D15" s="395" t="s">
        <v>749</v>
      </c>
      <c r="E15" s="395"/>
      <c r="F15" s="214"/>
      <c r="G15" s="368"/>
      <c r="H15" s="395" t="s">
        <v>763</v>
      </c>
      <c r="I15" s="397"/>
      <c r="J15" s="409"/>
      <c r="K15" s="410"/>
      <c r="L15" s="368"/>
      <c r="M15" s="6"/>
      <c r="N15" s="6"/>
      <c r="O15" s="6" t="s">
        <v>765</v>
      </c>
      <c r="P15" s="6"/>
      <c r="Q15" s="383" t="s">
        <v>235</v>
      </c>
      <c r="R15" s="6"/>
      <c r="S15" s="6"/>
      <c r="T15" s="6"/>
      <c r="U15" s="6"/>
      <c r="V15" s="6"/>
      <c r="W15" s="391" t="s">
        <v>350</v>
      </c>
      <c r="X15" s="391" t="s">
        <v>351</v>
      </c>
      <c r="Y15" s="391"/>
      <c r="Z15" s="392">
        <v>107</v>
      </c>
      <c r="AA15" s="391" t="s">
        <v>547</v>
      </c>
    </row>
    <row r="16" spans="1:27" ht="12.75">
      <c r="A16" s="368" t="s">
        <v>1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2"/>
      <c r="N16" s="6"/>
      <c r="O16" s="6" t="s">
        <v>90</v>
      </c>
      <c r="P16" s="6"/>
      <c r="Q16" s="6"/>
      <c r="R16" s="6"/>
      <c r="S16" s="6"/>
      <c r="T16" s="6"/>
      <c r="U16" s="6"/>
      <c r="V16" s="6"/>
      <c r="W16" s="391" t="s">
        <v>352</v>
      </c>
      <c r="X16" s="391" t="s">
        <v>353</v>
      </c>
      <c r="Y16" s="391"/>
      <c r="Z16" s="392">
        <v>1070</v>
      </c>
      <c r="AA16" s="391" t="s">
        <v>710</v>
      </c>
    </row>
    <row r="17" spans="1:27" ht="12.75">
      <c r="A17" s="368"/>
      <c r="B17" s="18" t="s">
        <v>752</v>
      </c>
      <c r="C17" s="222">
        <v>12</v>
      </c>
      <c r="D17" s="395" t="s">
        <v>299</v>
      </c>
      <c r="E17" s="396"/>
      <c r="F17" s="222" t="s">
        <v>235</v>
      </c>
      <c r="G17" s="368"/>
      <c r="H17" s="19" t="s">
        <v>764</v>
      </c>
      <c r="I17" s="222" t="s">
        <v>235</v>
      </c>
      <c r="J17" s="158" t="s">
        <v>327</v>
      </c>
      <c r="K17" s="222">
        <v>4</v>
      </c>
      <c r="L17" s="368"/>
      <c r="M17" s="6"/>
      <c r="N17" s="6"/>
      <c r="O17" s="6" t="s">
        <v>91</v>
      </c>
      <c r="P17" s="6"/>
      <c r="Q17" s="6"/>
      <c r="R17" s="6"/>
      <c r="S17" s="6"/>
      <c r="T17" s="6"/>
      <c r="U17" s="6"/>
      <c r="V17" s="6"/>
      <c r="W17" s="391" t="s">
        <v>354</v>
      </c>
      <c r="X17" s="391" t="s">
        <v>355</v>
      </c>
      <c r="Y17" s="391"/>
      <c r="Z17" s="392">
        <v>1071</v>
      </c>
      <c r="AA17" s="391" t="s">
        <v>710</v>
      </c>
    </row>
    <row r="18" spans="1:27" ht="12.75">
      <c r="A18" s="368"/>
      <c r="B18" s="368"/>
      <c r="C18" s="368"/>
      <c r="D18" s="368"/>
      <c r="E18" s="368"/>
      <c r="F18" s="368"/>
      <c r="G18" s="368"/>
      <c r="H18" s="396"/>
      <c r="I18" s="395"/>
      <c r="J18" s="370"/>
      <c r="K18" s="370"/>
      <c r="L18" s="368"/>
      <c r="M18" s="6"/>
      <c r="N18" s="6"/>
      <c r="O18" s="6" t="s">
        <v>92</v>
      </c>
      <c r="P18" s="6"/>
      <c r="Q18" s="6"/>
      <c r="R18" s="6"/>
      <c r="S18" s="6"/>
      <c r="T18" s="6"/>
      <c r="U18" s="6"/>
      <c r="V18" s="6"/>
      <c r="W18" s="391" t="s">
        <v>356</v>
      </c>
      <c r="X18" s="391" t="s">
        <v>355</v>
      </c>
      <c r="Y18" s="391"/>
      <c r="Z18" s="392">
        <v>1072</v>
      </c>
      <c r="AA18" s="391" t="s">
        <v>710</v>
      </c>
    </row>
    <row r="19" spans="1:27" ht="12.75">
      <c r="A19" s="368"/>
      <c r="B19" s="204" t="s">
        <v>318</v>
      </c>
      <c r="C19" s="222" t="s">
        <v>235</v>
      </c>
      <c r="D19" s="395" t="s">
        <v>3</v>
      </c>
      <c r="E19" s="397"/>
      <c r="F19" s="222" t="s">
        <v>235</v>
      </c>
      <c r="G19" s="372"/>
      <c r="H19" s="396" t="s">
        <v>775</v>
      </c>
      <c r="I19" s="397"/>
      <c r="J19" s="413" t="s">
        <v>235</v>
      </c>
      <c r="K19" s="414"/>
      <c r="L19" s="368"/>
      <c r="M19" s="6"/>
      <c r="N19" s="6"/>
      <c r="O19" s="6" t="s">
        <v>93</v>
      </c>
      <c r="P19" s="6"/>
      <c r="Q19" s="6"/>
      <c r="R19" s="6"/>
      <c r="S19" s="6"/>
      <c r="T19" s="6"/>
      <c r="U19" s="6"/>
      <c r="V19" s="6"/>
      <c r="W19" s="391" t="s">
        <v>357</v>
      </c>
      <c r="X19" s="391" t="s">
        <v>355</v>
      </c>
      <c r="Y19" s="391"/>
      <c r="Z19" s="392">
        <v>1076</v>
      </c>
      <c r="AA19" s="391" t="s">
        <v>545</v>
      </c>
    </row>
    <row r="20" spans="1:27" ht="12.75">
      <c r="A20" s="368"/>
      <c r="B20" s="368"/>
      <c r="C20" s="368"/>
      <c r="D20" s="368"/>
      <c r="E20" s="368"/>
      <c r="F20" s="370"/>
      <c r="G20" s="368"/>
      <c r="H20" s="368"/>
      <c r="I20" s="368"/>
      <c r="J20" s="368"/>
      <c r="K20" s="368"/>
      <c r="L20" s="368"/>
      <c r="M20" s="6"/>
      <c r="N20" s="6" t="s">
        <v>235</v>
      </c>
      <c r="O20" s="6" t="s">
        <v>94</v>
      </c>
      <c r="P20" s="6" t="s">
        <v>235</v>
      </c>
      <c r="Q20" s="6"/>
      <c r="R20" s="6"/>
      <c r="S20" s="383" t="s">
        <v>226</v>
      </c>
      <c r="T20" s="6"/>
      <c r="U20" s="6">
        <v>3</v>
      </c>
      <c r="V20" s="6"/>
      <c r="W20" s="391" t="s">
        <v>358</v>
      </c>
      <c r="X20" s="391" t="s">
        <v>359</v>
      </c>
      <c r="Y20" s="391"/>
      <c r="Z20" s="392">
        <v>1077</v>
      </c>
      <c r="AA20" s="391" t="s">
        <v>545</v>
      </c>
    </row>
    <row r="21" spans="1:27" ht="12.75">
      <c r="A21" s="368"/>
      <c r="B21" s="368"/>
      <c r="C21" s="368"/>
      <c r="D21" s="368"/>
      <c r="E21" s="368"/>
      <c r="F21" s="368"/>
      <c r="G21" s="370"/>
      <c r="H21" s="368"/>
      <c r="I21" s="368"/>
      <c r="J21" s="368"/>
      <c r="K21" s="368"/>
      <c r="L21" s="368"/>
      <c r="M21" s="6"/>
      <c r="N21" s="385" t="s">
        <v>188</v>
      </c>
      <c r="O21" s="6"/>
      <c r="P21" s="6" t="s">
        <v>167</v>
      </c>
      <c r="Q21" s="6"/>
      <c r="R21" s="6"/>
      <c r="S21" s="6">
        <v>1</v>
      </c>
      <c r="T21" s="6" t="s">
        <v>227</v>
      </c>
      <c r="U21" s="6"/>
      <c r="V21" s="6"/>
      <c r="W21" s="391" t="s">
        <v>360</v>
      </c>
      <c r="X21" s="391" t="s">
        <v>359</v>
      </c>
      <c r="Y21" s="391"/>
      <c r="Z21" s="392">
        <v>1078</v>
      </c>
      <c r="AA21" s="391" t="s">
        <v>545</v>
      </c>
    </row>
    <row r="22" spans="1:27" ht="12.75">
      <c r="A22" s="368"/>
      <c r="B22" s="368"/>
      <c r="C22" s="368"/>
      <c r="D22" s="368"/>
      <c r="E22" s="368"/>
      <c r="F22" s="22" t="s">
        <v>227</v>
      </c>
      <c r="G22" s="368"/>
      <c r="H22" s="368"/>
      <c r="I22" s="368"/>
      <c r="J22" s="368"/>
      <c r="K22" s="368"/>
      <c r="L22" s="368"/>
      <c r="M22" s="6"/>
      <c r="N22" s="385" t="s">
        <v>189</v>
      </c>
      <c r="O22" s="6"/>
      <c r="P22" s="6" t="s">
        <v>168</v>
      </c>
      <c r="Q22" s="6"/>
      <c r="R22" s="6"/>
      <c r="S22" s="6">
        <v>2</v>
      </c>
      <c r="T22" s="6" t="s">
        <v>221</v>
      </c>
      <c r="U22" s="6"/>
      <c r="V22" s="6"/>
      <c r="W22" s="391" t="s">
        <v>361</v>
      </c>
      <c r="X22" s="391" t="s">
        <v>362</v>
      </c>
      <c r="Y22" s="391"/>
      <c r="Z22" s="392">
        <v>108</v>
      </c>
      <c r="AA22" s="391" t="s">
        <v>676</v>
      </c>
    </row>
    <row r="23" spans="1:27" ht="12.75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6"/>
      <c r="N23" s="385" t="s">
        <v>190</v>
      </c>
      <c r="O23" s="6"/>
      <c r="P23" s="6" t="s">
        <v>169</v>
      </c>
      <c r="Q23" s="6"/>
      <c r="R23" s="6"/>
      <c r="S23" s="6">
        <v>3</v>
      </c>
      <c r="T23" s="6" t="s">
        <v>222</v>
      </c>
      <c r="U23" s="6"/>
      <c r="V23" s="6"/>
      <c r="W23" s="391" t="s">
        <v>363</v>
      </c>
      <c r="X23" s="391" t="s">
        <v>364</v>
      </c>
      <c r="Y23" s="391"/>
      <c r="Z23" s="392">
        <v>1081</v>
      </c>
      <c r="AA23" s="391" t="s">
        <v>407</v>
      </c>
    </row>
    <row r="24" spans="1:27" ht="12.75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6"/>
      <c r="N24" s="385" t="s">
        <v>187</v>
      </c>
      <c r="O24" s="6"/>
      <c r="P24" s="393">
        <v>480</v>
      </c>
      <c r="Q24" s="6"/>
      <c r="R24" s="6"/>
      <c r="S24" s="6">
        <v>4</v>
      </c>
      <c r="T24" s="6" t="s">
        <v>223</v>
      </c>
      <c r="U24" s="6"/>
      <c r="V24" s="6"/>
      <c r="W24" s="391" t="s">
        <v>800</v>
      </c>
      <c r="X24" s="391" t="s">
        <v>801</v>
      </c>
      <c r="Y24" s="391"/>
      <c r="Z24" s="392">
        <v>1082</v>
      </c>
      <c r="AA24" s="391" t="s">
        <v>407</v>
      </c>
    </row>
    <row r="25" spans="1:27" ht="12.75">
      <c r="A25" s="368" t="s">
        <v>2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6"/>
      <c r="N25" s="385" t="s">
        <v>191</v>
      </c>
      <c r="O25" s="6"/>
      <c r="P25" s="6" t="s">
        <v>86</v>
      </c>
      <c r="Q25" s="6"/>
      <c r="R25" s="6"/>
      <c r="S25" s="6">
        <v>5</v>
      </c>
      <c r="T25" s="6" t="s">
        <v>224</v>
      </c>
      <c r="U25" s="6"/>
      <c r="V25" s="6"/>
      <c r="W25" s="391" t="s">
        <v>365</v>
      </c>
      <c r="X25" s="391" t="s">
        <v>366</v>
      </c>
      <c r="Y25" s="391"/>
      <c r="Z25" s="392">
        <v>1085</v>
      </c>
      <c r="AA25" s="391" t="s">
        <v>669</v>
      </c>
    </row>
    <row r="26" spans="1:27" ht="12.75">
      <c r="A26" s="368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6"/>
      <c r="N26" s="385" t="s">
        <v>192</v>
      </c>
      <c r="O26" s="6"/>
      <c r="P26" s="6" t="s">
        <v>204</v>
      </c>
      <c r="Q26" s="6"/>
      <c r="R26" s="6"/>
      <c r="S26" s="6">
        <v>6</v>
      </c>
      <c r="T26" s="6" t="s">
        <v>225</v>
      </c>
      <c r="U26" s="6"/>
      <c r="V26" s="6"/>
      <c r="W26" s="391" t="s">
        <v>367</v>
      </c>
      <c r="X26" s="391" t="s">
        <v>368</v>
      </c>
      <c r="Y26" s="391"/>
      <c r="Z26" s="392">
        <v>109</v>
      </c>
      <c r="AA26" s="391" t="s">
        <v>676</v>
      </c>
    </row>
    <row r="27" spans="1:27" ht="12.75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6"/>
      <c r="N27" s="6" t="s">
        <v>193</v>
      </c>
      <c r="O27" s="22"/>
      <c r="P27" s="6"/>
      <c r="Q27" s="6"/>
      <c r="R27" s="6"/>
      <c r="S27" s="6"/>
      <c r="T27" s="6"/>
      <c r="U27" s="6"/>
      <c r="V27" s="6"/>
      <c r="W27" s="391" t="s">
        <v>369</v>
      </c>
      <c r="X27" s="391" t="s">
        <v>370</v>
      </c>
      <c r="Y27" s="391"/>
      <c r="Z27" s="392">
        <v>11</v>
      </c>
      <c r="AA27" s="391" t="s">
        <v>802</v>
      </c>
    </row>
    <row r="28" spans="1:27" ht="12.75">
      <c r="A28" s="368"/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6"/>
      <c r="N28" s="6" t="s">
        <v>194</v>
      </c>
      <c r="O28" s="6"/>
      <c r="P28" s="6"/>
      <c r="Q28" s="6"/>
      <c r="R28" s="6"/>
      <c r="S28" s="383" t="s">
        <v>246</v>
      </c>
      <c r="T28" s="383" t="s">
        <v>246</v>
      </c>
      <c r="U28" s="383"/>
      <c r="V28" s="6"/>
      <c r="W28" s="391" t="s">
        <v>371</v>
      </c>
      <c r="X28" s="391" t="s">
        <v>372</v>
      </c>
      <c r="Y28" s="391"/>
      <c r="Z28" s="392">
        <v>110</v>
      </c>
      <c r="AA28" s="391" t="s">
        <v>676</v>
      </c>
    </row>
    <row r="29" spans="1:27" ht="12.75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6"/>
      <c r="N29" s="6" t="s">
        <v>195</v>
      </c>
      <c r="O29" s="6"/>
      <c r="P29" s="6"/>
      <c r="Q29" s="383"/>
      <c r="R29" s="6"/>
      <c r="S29" s="384">
        <v>2.4</v>
      </c>
      <c r="T29" s="6" t="e">
        <f>INDEX(W1:X240,MATCH(F15,W1:W240,0),2)</f>
        <v>#N/A</v>
      </c>
      <c r="U29" s="6"/>
      <c r="V29" s="6"/>
      <c r="W29" s="391" t="s">
        <v>373</v>
      </c>
      <c r="X29" s="391" t="s">
        <v>372</v>
      </c>
      <c r="Y29" s="391"/>
      <c r="Z29" s="392">
        <v>1100</v>
      </c>
      <c r="AA29" s="391" t="s">
        <v>803</v>
      </c>
    </row>
    <row r="30" spans="1:27" ht="12.75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6"/>
      <c r="N30" s="6" t="s">
        <v>196</v>
      </c>
      <c r="O30" s="6"/>
      <c r="P30" s="6"/>
      <c r="Q30" s="6"/>
      <c r="R30" s="6"/>
      <c r="S30" s="384">
        <v>4</v>
      </c>
      <c r="T30" s="6" t="e">
        <f>INDEX(W1:X240,MATCH(F15,W1:W240,0),2)</f>
        <v>#N/A</v>
      </c>
      <c r="U30" s="6"/>
      <c r="V30" s="6"/>
      <c r="W30" s="391" t="s">
        <v>374</v>
      </c>
      <c r="X30" s="391" t="s">
        <v>372</v>
      </c>
      <c r="Y30" s="391"/>
      <c r="Z30" s="392">
        <v>1101</v>
      </c>
      <c r="AA30" s="391" t="s">
        <v>803</v>
      </c>
    </row>
    <row r="31" spans="1:27" ht="12.75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6"/>
      <c r="N31" s="6" t="s">
        <v>197</v>
      </c>
      <c r="O31" s="6"/>
      <c r="P31" s="6"/>
      <c r="Q31" s="383" t="e">
        <f>INDEX(S28:T34,MATCH(C17,S28:S34,0),2)</f>
        <v>#N/A</v>
      </c>
      <c r="R31" s="6"/>
      <c r="S31" s="384">
        <v>6.9</v>
      </c>
      <c r="T31" s="6" t="e">
        <f>INDEX(Z1:AA755,MATCH(F15,Z1:Z755,0),2)</f>
        <v>#N/A</v>
      </c>
      <c r="U31" s="6"/>
      <c r="V31" s="6"/>
      <c r="W31" s="391" t="s">
        <v>401</v>
      </c>
      <c r="X31" s="391" t="s">
        <v>804</v>
      </c>
      <c r="Y31" s="391"/>
      <c r="Z31" s="391">
        <v>1102</v>
      </c>
      <c r="AA31" s="391" t="s">
        <v>803</v>
      </c>
    </row>
    <row r="32" spans="1:27" ht="12.75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6"/>
      <c r="N32" s="6" t="s">
        <v>198</v>
      </c>
      <c r="O32" s="6"/>
      <c r="P32" s="6"/>
      <c r="Q32" s="6"/>
      <c r="R32" s="6"/>
      <c r="S32" s="384">
        <v>7.2</v>
      </c>
      <c r="T32" s="6" t="e">
        <f>INDEX(Z1:AA755,MATCH(F15,Z1:Z755,0),2)</f>
        <v>#N/A</v>
      </c>
      <c r="U32" s="6"/>
      <c r="V32" s="6"/>
      <c r="W32" s="391" t="s">
        <v>402</v>
      </c>
      <c r="X32" s="391" t="s">
        <v>805</v>
      </c>
      <c r="Y32" s="391"/>
      <c r="Z32" s="392">
        <v>1103</v>
      </c>
      <c r="AA32" s="391" t="s">
        <v>803</v>
      </c>
    </row>
    <row r="33" spans="1:27" ht="12.75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6"/>
      <c r="N33" s="6" t="s">
        <v>199</v>
      </c>
      <c r="O33" s="6"/>
      <c r="P33" s="6"/>
      <c r="Q33" s="381"/>
      <c r="R33" s="382"/>
      <c r="S33" s="384">
        <v>12</v>
      </c>
      <c r="T33" s="6" t="e">
        <f>INDEX(Z1:AA755,MATCH(F15,Z1:Z755,0),2)</f>
        <v>#N/A</v>
      </c>
      <c r="U33" s="6"/>
      <c r="V33" s="6"/>
      <c r="W33" s="391" t="s">
        <v>375</v>
      </c>
      <c r="X33" s="391" t="s">
        <v>806</v>
      </c>
      <c r="Y33" s="391"/>
      <c r="Z33" s="392">
        <v>111</v>
      </c>
      <c r="AA33" s="391" t="s">
        <v>676</v>
      </c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6"/>
      <c r="N34" s="6" t="s">
        <v>200</v>
      </c>
      <c r="O34" s="6"/>
      <c r="P34" s="6"/>
      <c r="Q34" s="411" t="s">
        <v>212</v>
      </c>
      <c r="R34" s="412"/>
      <c r="S34" s="6" t="s">
        <v>246</v>
      </c>
      <c r="T34" s="6" t="s">
        <v>246</v>
      </c>
      <c r="U34" s="6"/>
      <c r="V34" s="6"/>
      <c r="W34" s="391" t="s">
        <v>376</v>
      </c>
      <c r="X34" s="391" t="s">
        <v>807</v>
      </c>
      <c r="Y34" s="391"/>
      <c r="Z34" s="392">
        <v>1116</v>
      </c>
      <c r="AA34" s="391" t="s">
        <v>738</v>
      </c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6"/>
      <c r="N35" s="6" t="s">
        <v>201</v>
      </c>
      <c r="O35" s="6"/>
      <c r="P35" s="6"/>
      <c r="Q35" s="6"/>
      <c r="R35" s="6"/>
      <c r="S35" s="6"/>
      <c r="T35" s="6"/>
      <c r="U35" s="6"/>
      <c r="V35" s="6"/>
      <c r="W35" s="391" t="s">
        <v>377</v>
      </c>
      <c r="X35" s="391" t="s">
        <v>378</v>
      </c>
      <c r="Y35" s="391"/>
      <c r="Z35" s="392">
        <v>1117</v>
      </c>
      <c r="AA35" s="391" t="s">
        <v>738</v>
      </c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6"/>
      <c r="N36" s="6" t="s">
        <v>202</v>
      </c>
      <c r="O36" s="6"/>
      <c r="P36" s="6"/>
      <c r="Q36" s="6"/>
      <c r="R36" s="6"/>
      <c r="S36" s="6"/>
      <c r="T36" s="6"/>
      <c r="U36" s="6"/>
      <c r="V36" s="6"/>
      <c r="W36" s="391" t="s">
        <v>379</v>
      </c>
      <c r="X36" s="391" t="s">
        <v>380</v>
      </c>
      <c r="Y36" s="391"/>
      <c r="Z36" s="392">
        <v>1118</v>
      </c>
      <c r="AA36" s="391" t="s">
        <v>738</v>
      </c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6"/>
      <c r="N37" s="6" t="s">
        <v>203</v>
      </c>
      <c r="O37" s="6"/>
      <c r="P37" s="6"/>
      <c r="Q37" s="6"/>
      <c r="R37" s="6"/>
      <c r="S37" s="6"/>
      <c r="T37" s="6"/>
      <c r="U37" s="6"/>
      <c r="V37" s="6"/>
      <c r="W37" s="391" t="s">
        <v>381</v>
      </c>
      <c r="X37" s="391" t="s">
        <v>380</v>
      </c>
      <c r="Y37" s="391"/>
      <c r="Z37" s="392">
        <v>1119</v>
      </c>
      <c r="AA37" s="391" t="s">
        <v>738</v>
      </c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391" t="s">
        <v>382</v>
      </c>
      <c r="X38" s="391" t="s">
        <v>383</v>
      </c>
      <c r="Y38" s="391"/>
      <c r="Z38" s="392">
        <v>112</v>
      </c>
      <c r="AA38" s="391" t="s">
        <v>676</v>
      </c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91" t="s">
        <v>384</v>
      </c>
      <c r="X39" s="391" t="s">
        <v>383</v>
      </c>
      <c r="Y39" s="391"/>
      <c r="Z39" s="392">
        <v>113</v>
      </c>
      <c r="AA39" s="391" t="s">
        <v>676</v>
      </c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91" t="s">
        <v>385</v>
      </c>
      <c r="X40" s="391" t="s">
        <v>383</v>
      </c>
      <c r="Y40" s="391"/>
      <c r="Z40" s="392">
        <v>114</v>
      </c>
      <c r="AA40" s="391" t="s">
        <v>669</v>
      </c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91" t="s">
        <v>386</v>
      </c>
      <c r="X41" s="391" t="s">
        <v>387</v>
      </c>
      <c r="Y41" s="391"/>
      <c r="Z41" s="392">
        <v>115</v>
      </c>
      <c r="AA41" s="391" t="s">
        <v>676</v>
      </c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91" t="s">
        <v>388</v>
      </c>
      <c r="X42" s="391" t="s">
        <v>387</v>
      </c>
      <c r="Y42" s="391"/>
      <c r="Z42" s="392">
        <v>1152</v>
      </c>
      <c r="AA42" s="391" t="s">
        <v>747</v>
      </c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91" t="s">
        <v>808</v>
      </c>
      <c r="X43" s="391" t="s">
        <v>809</v>
      </c>
      <c r="Y43" s="391"/>
      <c r="Z43" s="392">
        <v>1153</v>
      </c>
      <c r="AA43" s="391" t="s">
        <v>747</v>
      </c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391" t="s">
        <v>389</v>
      </c>
      <c r="X44" s="391" t="s">
        <v>390</v>
      </c>
      <c r="Y44" s="391"/>
      <c r="Z44" s="392">
        <v>116</v>
      </c>
      <c r="AA44" s="391" t="s">
        <v>669</v>
      </c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91" t="s">
        <v>810</v>
      </c>
      <c r="X45" s="391" t="s">
        <v>811</v>
      </c>
      <c r="Y45" s="391"/>
      <c r="Z45" s="392">
        <v>1160</v>
      </c>
      <c r="AA45" s="391" t="s">
        <v>733</v>
      </c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91" t="s">
        <v>812</v>
      </c>
      <c r="X46" s="391" t="s">
        <v>813</v>
      </c>
      <c r="Y46" s="391"/>
      <c r="Z46" s="392">
        <v>1166</v>
      </c>
      <c r="AA46" s="391" t="s">
        <v>705</v>
      </c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91" t="s">
        <v>391</v>
      </c>
      <c r="X47" s="391" t="s">
        <v>814</v>
      </c>
      <c r="Y47" s="391"/>
      <c r="Z47" s="392">
        <v>117</v>
      </c>
      <c r="AA47" s="391" t="s">
        <v>676</v>
      </c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91" t="s">
        <v>392</v>
      </c>
      <c r="X48" s="391" t="s">
        <v>815</v>
      </c>
      <c r="Y48" s="391"/>
      <c r="Z48" s="392">
        <v>1173</v>
      </c>
      <c r="AA48" s="391" t="s">
        <v>489</v>
      </c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91" t="s">
        <v>393</v>
      </c>
      <c r="X49" s="391" t="s">
        <v>816</v>
      </c>
      <c r="Y49" s="391"/>
      <c r="Z49" s="392">
        <v>1174</v>
      </c>
      <c r="AA49" s="391" t="s">
        <v>489</v>
      </c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91" t="s">
        <v>394</v>
      </c>
      <c r="X50" s="391" t="s">
        <v>817</v>
      </c>
      <c r="Y50" s="391"/>
      <c r="Z50" s="392">
        <v>118</v>
      </c>
      <c r="AA50" s="391" t="s">
        <v>676</v>
      </c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91" t="s">
        <v>818</v>
      </c>
      <c r="X51" s="391" t="s">
        <v>819</v>
      </c>
      <c r="Y51" s="391"/>
      <c r="Z51" s="392">
        <v>119</v>
      </c>
      <c r="AA51" s="391" t="s">
        <v>676</v>
      </c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91" t="s">
        <v>395</v>
      </c>
      <c r="X52" s="391" t="s">
        <v>396</v>
      </c>
      <c r="Y52" s="391"/>
      <c r="Z52" s="392">
        <v>120</v>
      </c>
      <c r="AA52" s="391" t="s">
        <v>669</v>
      </c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391" t="s">
        <v>397</v>
      </c>
      <c r="X53" s="391" t="s">
        <v>398</v>
      </c>
      <c r="Y53" s="391"/>
      <c r="Z53" s="392">
        <v>1201</v>
      </c>
      <c r="AA53" s="391" t="s">
        <v>726</v>
      </c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91" t="s">
        <v>399</v>
      </c>
      <c r="X54" s="391" t="s">
        <v>400</v>
      </c>
      <c r="Y54" s="391"/>
      <c r="Z54" s="392">
        <v>121</v>
      </c>
      <c r="AA54" s="391" t="s">
        <v>676</v>
      </c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391" t="s">
        <v>820</v>
      </c>
      <c r="X55" s="391" t="s">
        <v>821</v>
      </c>
      <c r="Y55" s="391"/>
      <c r="Z55" s="392">
        <v>1215</v>
      </c>
      <c r="AA55" s="391" t="s">
        <v>822</v>
      </c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91" t="s">
        <v>823</v>
      </c>
      <c r="X56" s="391" t="s">
        <v>821</v>
      </c>
      <c r="Y56" s="391"/>
      <c r="Z56" s="392">
        <v>122</v>
      </c>
      <c r="AA56" s="391" t="s">
        <v>627</v>
      </c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391" t="s">
        <v>824</v>
      </c>
      <c r="X57" s="391" t="s">
        <v>403</v>
      </c>
      <c r="Y57" s="391"/>
      <c r="Z57" s="392">
        <v>1221</v>
      </c>
      <c r="AA57" s="391" t="s">
        <v>745</v>
      </c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391" t="s">
        <v>404</v>
      </c>
      <c r="X58" s="391" t="s">
        <v>405</v>
      </c>
      <c r="Y58" s="391"/>
      <c r="Z58" s="392">
        <v>1222</v>
      </c>
      <c r="AA58" s="391" t="s">
        <v>745</v>
      </c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91" t="s">
        <v>406</v>
      </c>
      <c r="X59" s="391" t="s">
        <v>825</v>
      </c>
      <c r="Y59" s="391"/>
      <c r="Z59" s="392">
        <v>1223</v>
      </c>
      <c r="AA59" s="391" t="s">
        <v>745</v>
      </c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391" t="s">
        <v>408</v>
      </c>
      <c r="X60" s="391" t="s">
        <v>826</v>
      </c>
      <c r="Y60" s="391"/>
      <c r="Z60" s="392">
        <v>1224</v>
      </c>
      <c r="AA60" s="391" t="s">
        <v>745</v>
      </c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391" t="s">
        <v>409</v>
      </c>
      <c r="X61" s="391" t="s">
        <v>410</v>
      </c>
      <c r="Y61" s="391"/>
      <c r="Z61" s="392">
        <v>123</v>
      </c>
      <c r="AA61" s="391" t="s">
        <v>627</v>
      </c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391" t="s">
        <v>827</v>
      </c>
      <c r="X62" s="391" t="s">
        <v>828</v>
      </c>
      <c r="Y62" s="391"/>
      <c r="Z62" s="392">
        <v>1233</v>
      </c>
      <c r="AA62" s="391" t="s">
        <v>696</v>
      </c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391" t="s">
        <v>411</v>
      </c>
      <c r="X63" s="391" t="s">
        <v>412</v>
      </c>
      <c r="Y63" s="391"/>
      <c r="Z63" s="392">
        <v>1235</v>
      </c>
      <c r="AA63" s="391" t="s">
        <v>693</v>
      </c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91" t="s">
        <v>413</v>
      </c>
      <c r="X64" s="391" t="s">
        <v>414</v>
      </c>
      <c r="Y64" s="391"/>
      <c r="Z64" s="392">
        <v>124</v>
      </c>
      <c r="AA64" s="391" t="s">
        <v>547</v>
      </c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91" t="s">
        <v>415</v>
      </c>
      <c r="X65" s="391" t="s">
        <v>416</v>
      </c>
      <c r="Y65" s="391"/>
      <c r="Z65" s="392">
        <v>125</v>
      </c>
      <c r="AA65" s="391" t="s">
        <v>676</v>
      </c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91" t="s">
        <v>829</v>
      </c>
      <c r="X66" s="391" t="s">
        <v>830</v>
      </c>
      <c r="Y66" s="391"/>
      <c r="Z66" s="392">
        <v>1250</v>
      </c>
      <c r="AA66" s="391" t="s">
        <v>831</v>
      </c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91" t="s">
        <v>417</v>
      </c>
      <c r="X67" s="391" t="s">
        <v>418</v>
      </c>
      <c r="Y67" s="391"/>
      <c r="Z67" s="392">
        <v>1251</v>
      </c>
      <c r="AA67" s="391" t="s">
        <v>831</v>
      </c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91" t="s">
        <v>419</v>
      </c>
      <c r="X68" s="391" t="s">
        <v>420</v>
      </c>
      <c r="Y68" s="391"/>
      <c r="Z68" s="392">
        <v>1252</v>
      </c>
      <c r="AA68" s="391" t="s">
        <v>831</v>
      </c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391" t="s">
        <v>421</v>
      </c>
      <c r="X69" s="391" t="s">
        <v>420</v>
      </c>
      <c r="Y69" s="391"/>
      <c r="Z69" s="392">
        <v>1253</v>
      </c>
      <c r="AA69" s="391" t="s">
        <v>831</v>
      </c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391" t="s">
        <v>426</v>
      </c>
      <c r="X70" s="391" t="s">
        <v>427</v>
      </c>
      <c r="Y70" s="391"/>
      <c r="Z70" s="392">
        <v>1256</v>
      </c>
      <c r="AA70" s="391" t="s">
        <v>748</v>
      </c>
    </row>
    <row r="71" spans="23:27" ht="12.75">
      <c r="W71" s="391" t="s">
        <v>428</v>
      </c>
      <c r="X71" s="391" t="s">
        <v>427</v>
      </c>
      <c r="Y71" s="391"/>
      <c r="Z71" s="392">
        <v>1257</v>
      </c>
      <c r="AA71" s="391" t="s">
        <v>748</v>
      </c>
    </row>
    <row r="72" spans="23:27" ht="12.75">
      <c r="W72" s="391" t="s">
        <v>429</v>
      </c>
      <c r="X72" s="391" t="s">
        <v>427</v>
      </c>
      <c r="Y72" s="391"/>
      <c r="Z72" s="392">
        <v>1258</v>
      </c>
      <c r="AA72" s="391" t="s">
        <v>748</v>
      </c>
    </row>
    <row r="73" spans="23:27" ht="12.75">
      <c r="W73" s="391" t="s">
        <v>422</v>
      </c>
      <c r="X73" s="391" t="s">
        <v>423</v>
      </c>
      <c r="Y73" s="391"/>
      <c r="Z73" s="392">
        <v>126</v>
      </c>
      <c r="AA73" s="391" t="s">
        <v>676</v>
      </c>
    </row>
    <row r="74" spans="23:27" ht="12.75">
      <c r="W74" s="391" t="s">
        <v>424</v>
      </c>
      <c r="X74" s="391" t="s">
        <v>423</v>
      </c>
      <c r="Y74" s="391"/>
      <c r="Z74" s="392">
        <v>1269</v>
      </c>
      <c r="AA74" s="391" t="s">
        <v>736</v>
      </c>
    </row>
    <row r="75" spans="23:27" ht="12.75">
      <c r="W75" s="391" t="s">
        <v>425</v>
      </c>
      <c r="X75" s="391" t="s">
        <v>423</v>
      </c>
      <c r="Y75" s="391"/>
      <c r="Z75" s="392">
        <v>127</v>
      </c>
      <c r="AA75" s="391" t="s">
        <v>676</v>
      </c>
    </row>
    <row r="76" spans="23:27" ht="12.75">
      <c r="W76" s="391" t="s">
        <v>430</v>
      </c>
      <c r="X76" s="391" t="s">
        <v>431</v>
      </c>
      <c r="Y76" s="391"/>
      <c r="Z76" s="392">
        <v>128</v>
      </c>
      <c r="AA76" s="391" t="s">
        <v>627</v>
      </c>
    </row>
    <row r="77" spans="23:27" ht="12.75">
      <c r="W77" s="391" t="s">
        <v>432</v>
      </c>
      <c r="X77" s="391" t="s">
        <v>433</v>
      </c>
      <c r="Y77" s="391"/>
      <c r="Z77" s="392">
        <v>129</v>
      </c>
      <c r="AA77" s="391" t="s">
        <v>627</v>
      </c>
    </row>
    <row r="78" spans="23:27" ht="12.75">
      <c r="W78" s="391" t="s">
        <v>434</v>
      </c>
      <c r="X78" s="391" t="s">
        <v>435</v>
      </c>
      <c r="Y78" s="391"/>
      <c r="Z78" s="392">
        <v>130</v>
      </c>
      <c r="AA78" s="391" t="s">
        <v>627</v>
      </c>
    </row>
    <row r="79" spans="23:27" ht="12.75">
      <c r="W79" s="391" t="s">
        <v>436</v>
      </c>
      <c r="X79" s="391" t="s">
        <v>832</v>
      </c>
      <c r="Y79" s="391"/>
      <c r="Z79" s="392">
        <v>131</v>
      </c>
      <c r="AA79" s="391" t="s">
        <v>627</v>
      </c>
    </row>
    <row r="80" spans="23:27" ht="12.75">
      <c r="W80" s="391" t="s">
        <v>437</v>
      </c>
      <c r="X80" s="391" t="s">
        <v>833</v>
      </c>
      <c r="Y80" s="391"/>
      <c r="Z80" s="392">
        <v>132</v>
      </c>
      <c r="AA80" s="391" t="s">
        <v>627</v>
      </c>
    </row>
    <row r="81" spans="23:27" ht="12.75">
      <c r="W81" s="391" t="s">
        <v>438</v>
      </c>
      <c r="X81" s="391" t="s">
        <v>439</v>
      </c>
      <c r="Y81" s="391"/>
      <c r="Z81" s="392">
        <v>133</v>
      </c>
      <c r="AA81" s="391" t="s">
        <v>627</v>
      </c>
    </row>
    <row r="82" spans="23:27" ht="12.75">
      <c r="W82" s="391" t="s">
        <v>440</v>
      </c>
      <c r="X82" s="391" t="s">
        <v>834</v>
      </c>
      <c r="Y82" s="391"/>
      <c r="Z82" s="392">
        <v>134</v>
      </c>
      <c r="AA82" s="391" t="s">
        <v>678</v>
      </c>
    </row>
    <row r="83" spans="23:27" ht="12.75">
      <c r="W83" s="391" t="s">
        <v>441</v>
      </c>
      <c r="X83" s="391" t="s">
        <v>835</v>
      </c>
      <c r="Y83" s="391"/>
      <c r="Z83" s="392">
        <v>135</v>
      </c>
      <c r="AA83" s="391" t="s">
        <v>678</v>
      </c>
    </row>
    <row r="84" spans="23:27" ht="12.75">
      <c r="W84" s="391" t="s">
        <v>442</v>
      </c>
      <c r="X84" s="391" t="s">
        <v>836</v>
      </c>
      <c r="Y84" s="391"/>
      <c r="Z84" s="392">
        <v>136</v>
      </c>
      <c r="AA84" s="391" t="s">
        <v>547</v>
      </c>
    </row>
    <row r="85" spans="23:27" ht="12.75">
      <c r="W85" s="391" t="s">
        <v>837</v>
      </c>
      <c r="X85" s="391" t="s">
        <v>443</v>
      </c>
      <c r="Y85" s="391"/>
      <c r="Z85" s="392">
        <v>137</v>
      </c>
      <c r="AA85" s="391" t="s">
        <v>678</v>
      </c>
    </row>
    <row r="86" spans="23:27" ht="12.75">
      <c r="W86" s="391" t="s">
        <v>445</v>
      </c>
      <c r="X86" s="391" t="s">
        <v>838</v>
      </c>
      <c r="Y86" s="391"/>
      <c r="Z86" s="392">
        <v>138</v>
      </c>
      <c r="AA86" s="391" t="s">
        <v>678</v>
      </c>
    </row>
    <row r="87" spans="23:27" ht="12.75">
      <c r="W87" s="391" t="s">
        <v>839</v>
      </c>
      <c r="X87" s="391" t="s">
        <v>840</v>
      </c>
      <c r="Y87" s="391"/>
      <c r="Z87" s="392">
        <v>139</v>
      </c>
      <c r="AA87" s="391" t="s">
        <v>678</v>
      </c>
    </row>
    <row r="88" spans="23:27" ht="12.75">
      <c r="W88" s="391" t="s">
        <v>447</v>
      </c>
      <c r="X88" s="391" t="s">
        <v>841</v>
      </c>
      <c r="Y88" s="391"/>
      <c r="Z88" s="392">
        <v>140</v>
      </c>
      <c r="AA88" s="391" t="s">
        <v>444</v>
      </c>
    </row>
    <row r="89" spans="23:27" ht="12.75">
      <c r="W89" s="391" t="s">
        <v>448</v>
      </c>
      <c r="X89" s="391" t="s">
        <v>842</v>
      </c>
      <c r="Y89" s="391"/>
      <c r="Z89" s="392">
        <v>141</v>
      </c>
      <c r="AA89" s="391" t="s">
        <v>679</v>
      </c>
    </row>
    <row r="90" spans="23:27" ht="12.75">
      <c r="W90" s="391" t="s">
        <v>449</v>
      </c>
      <c r="X90" s="391" t="s">
        <v>843</v>
      </c>
      <c r="Y90" s="391"/>
      <c r="Z90" s="392">
        <v>142</v>
      </c>
      <c r="AA90" s="391" t="s">
        <v>679</v>
      </c>
    </row>
    <row r="91" spans="23:27" ht="12.75">
      <c r="W91" s="391" t="s">
        <v>844</v>
      </c>
      <c r="X91" s="391" t="s">
        <v>845</v>
      </c>
      <c r="Y91" s="391"/>
      <c r="Z91" s="392">
        <v>143</v>
      </c>
      <c r="AA91" s="391" t="s">
        <v>679</v>
      </c>
    </row>
    <row r="92" spans="23:27" ht="12.75">
      <c r="W92" s="391" t="s">
        <v>450</v>
      </c>
      <c r="X92" s="391" t="s">
        <v>451</v>
      </c>
      <c r="Y92" s="391"/>
      <c r="Z92" s="392">
        <v>1436</v>
      </c>
      <c r="AA92" s="391" t="s">
        <v>846</v>
      </c>
    </row>
    <row r="93" spans="23:27" ht="12.75">
      <c r="W93" s="391" t="s">
        <v>452</v>
      </c>
      <c r="X93" s="391" t="s">
        <v>453</v>
      </c>
      <c r="Y93" s="391"/>
      <c r="Z93" s="392">
        <v>1437</v>
      </c>
      <c r="AA93" s="391" t="s">
        <v>846</v>
      </c>
    </row>
    <row r="94" spans="23:27" ht="12.75">
      <c r="W94" s="391" t="s">
        <v>454</v>
      </c>
      <c r="X94" s="391" t="s">
        <v>455</v>
      </c>
      <c r="Y94" s="391"/>
      <c r="Z94" s="392">
        <v>144</v>
      </c>
      <c r="AA94" s="391" t="s">
        <v>679</v>
      </c>
    </row>
    <row r="95" spans="23:27" ht="12.75">
      <c r="W95" s="391" t="s">
        <v>456</v>
      </c>
      <c r="X95" s="391" t="s">
        <v>847</v>
      </c>
      <c r="Y95" s="391"/>
      <c r="Z95" s="392">
        <v>145</v>
      </c>
      <c r="AA95" s="391" t="s">
        <v>679</v>
      </c>
    </row>
    <row r="96" spans="23:27" ht="12.75">
      <c r="W96" s="391" t="s">
        <v>457</v>
      </c>
      <c r="X96" s="391" t="s">
        <v>848</v>
      </c>
      <c r="Y96" s="391"/>
      <c r="Z96" s="392">
        <v>1458</v>
      </c>
      <c r="AA96" s="391" t="s">
        <v>718</v>
      </c>
    </row>
    <row r="97" spans="23:27" ht="12.75">
      <c r="W97" s="391" t="s">
        <v>458</v>
      </c>
      <c r="X97" s="391" t="s">
        <v>849</v>
      </c>
      <c r="Y97" s="391"/>
      <c r="Z97" s="392">
        <v>146</v>
      </c>
      <c r="AA97" s="391" t="s">
        <v>679</v>
      </c>
    </row>
    <row r="98" spans="23:27" ht="12.75">
      <c r="W98" s="391" t="s">
        <v>459</v>
      </c>
      <c r="X98" s="391" t="s">
        <v>460</v>
      </c>
      <c r="Y98" s="391"/>
      <c r="Z98" s="392">
        <v>147</v>
      </c>
      <c r="AA98" s="391" t="s">
        <v>679</v>
      </c>
    </row>
    <row r="99" spans="23:27" ht="12.75">
      <c r="W99" s="391" t="s">
        <v>850</v>
      </c>
      <c r="X99" s="391" t="s">
        <v>851</v>
      </c>
      <c r="Y99" s="391"/>
      <c r="Z99" s="392">
        <v>149</v>
      </c>
      <c r="AA99" s="391" t="s">
        <v>679</v>
      </c>
    </row>
    <row r="100" spans="23:27" ht="12.75">
      <c r="W100" s="391" t="s">
        <v>461</v>
      </c>
      <c r="X100" s="391" t="s">
        <v>462</v>
      </c>
      <c r="Y100" s="391"/>
      <c r="Z100" s="392">
        <v>150</v>
      </c>
      <c r="AA100" s="391" t="s">
        <v>680</v>
      </c>
    </row>
    <row r="101" spans="23:27" ht="12.75">
      <c r="W101" s="391" t="s">
        <v>463</v>
      </c>
      <c r="X101" s="391" t="s">
        <v>464</v>
      </c>
      <c r="Y101" s="391"/>
      <c r="Z101" s="392">
        <v>151</v>
      </c>
      <c r="AA101" s="391" t="s">
        <v>680</v>
      </c>
    </row>
    <row r="102" spans="23:27" ht="12.75">
      <c r="W102" s="391" t="s">
        <v>465</v>
      </c>
      <c r="X102" s="391" t="s">
        <v>466</v>
      </c>
      <c r="Y102" s="391"/>
      <c r="Z102" s="392">
        <v>152</v>
      </c>
      <c r="AA102" s="391" t="s">
        <v>680</v>
      </c>
    </row>
    <row r="103" spans="23:27" ht="12.75">
      <c r="W103" s="391" t="s">
        <v>467</v>
      </c>
      <c r="X103" s="391" t="s">
        <v>468</v>
      </c>
      <c r="Y103" s="391"/>
      <c r="Z103" s="392">
        <v>153</v>
      </c>
      <c r="AA103" s="391" t="s">
        <v>680</v>
      </c>
    </row>
    <row r="104" spans="23:27" ht="12.75">
      <c r="W104" s="391" t="s">
        <v>469</v>
      </c>
      <c r="X104" s="391" t="s">
        <v>470</v>
      </c>
      <c r="Y104" s="391"/>
      <c r="Z104" s="392">
        <v>154</v>
      </c>
      <c r="AA104" s="391" t="s">
        <v>680</v>
      </c>
    </row>
    <row r="105" spans="23:27" ht="12.75">
      <c r="W105" s="391" t="s">
        <v>471</v>
      </c>
      <c r="X105" s="391" t="s">
        <v>470</v>
      </c>
      <c r="Y105" s="391"/>
      <c r="Z105" s="392">
        <v>155</v>
      </c>
      <c r="AA105" s="391" t="s">
        <v>680</v>
      </c>
    </row>
    <row r="106" spans="23:27" ht="12.75">
      <c r="W106" s="391" t="s">
        <v>472</v>
      </c>
      <c r="X106" s="391" t="s">
        <v>473</v>
      </c>
      <c r="Y106" s="391"/>
      <c r="Z106" s="392">
        <v>156</v>
      </c>
      <c r="AA106" s="391" t="s">
        <v>470</v>
      </c>
    </row>
    <row r="107" spans="23:27" ht="12.75">
      <c r="W107" s="391" t="s">
        <v>474</v>
      </c>
      <c r="X107" s="391" t="s">
        <v>475</v>
      </c>
      <c r="Y107" s="391"/>
      <c r="Z107" s="392">
        <v>157</v>
      </c>
      <c r="AA107" s="391" t="s">
        <v>670</v>
      </c>
    </row>
    <row r="108" spans="23:27" ht="12.75">
      <c r="W108" s="391" t="s">
        <v>476</v>
      </c>
      <c r="X108" s="391" t="s">
        <v>477</v>
      </c>
      <c r="Y108" s="391"/>
      <c r="Z108" s="392">
        <v>158</v>
      </c>
      <c r="AA108" s="391" t="s">
        <v>470</v>
      </c>
    </row>
    <row r="109" spans="23:27" ht="12.75">
      <c r="W109" s="391" t="s">
        <v>478</v>
      </c>
      <c r="X109" s="391" t="s">
        <v>479</v>
      </c>
      <c r="Y109" s="391"/>
      <c r="Z109" s="392">
        <v>159</v>
      </c>
      <c r="AA109" s="391" t="s">
        <v>470</v>
      </c>
    </row>
    <row r="110" spans="23:27" ht="12.75">
      <c r="W110" s="391" t="s">
        <v>480</v>
      </c>
      <c r="X110" s="391" t="s">
        <v>479</v>
      </c>
      <c r="Y110" s="391"/>
      <c r="Z110" s="392">
        <v>160</v>
      </c>
      <c r="AA110" s="391" t="s">
        <v>799</v>
      </c>
    </row>
    <row r="111" spans="23:27" ht="12.75">
      <c r="W111" s="391" t="s">
        <v>481</v>
      </c>
      <c r="X111" s="391" t="s">
        <v>479</v>
      </c>
      <c r="Y111" s="391"/>
      <c r="Z111" s="392">
        <v>161</v>
      </c>
      <c r="AA111" s="391" t="s">
        <v>799</v>
      </c>
    </row>
    <row r="112" spans="23:27" ht="12.75">
      <c r="W112" s="391" t="s">
        <v>483</v>
      </c>
      <c r="X112" s="391" t="s">
        <v>482</v>
      </c>
      <c r="Y112" s="391"/>
      <c r="Z112" s="392">
        <v>162</v>
      </c>
      <c r="AA112" s="391" t="s">
        <v>799</v>
      </c>
    </row>
    <row r="113" spans="23:27" ht="12.75">
      <c r="W113" s="391" t="s">
        <v>484</v>
      </c>
      <c r="X113" s="391" t="s">
        <v>487</v>
      </c>
      <c r="Y113" s="391"/>
      <c r="Z113" s="392">
        <v>163</v>
      </c>
      <c r="AA113" s="391" t="s">
        <v>799</v>
      </c>
    </row>
    <row r="114" spans="23:27" ht="12.75">
      <c r="W114" s="391" t="s">
        <v>490</v>
      </c>
      <c r="X114" s="391" t="s">
        <v>852</v>
      </c>
      <c r="Y114" s="391"/>
      <c r="Z114" s="392">
        <v>164</v>
      </c>
      <c r="AA114" s="391" t="s">
        <v>799</v>
      </c>
    </row>
    <row r="115" spans="23:27" ht="12.75">
      <c r="W115" s="391" t="s">
        <v>491</v>
      </c>
      <c r="X115" s="391" t="s">
        <v>853</v>
      </c>
      <c r="Y115" s="391"/>
      <c r="Z115" s="392">
        <v>165</v>
      </c>
      <c r="AA115" s="391" t="s">
        <v>799</v>
      </c>
    </row>
    <row r="116" spans="23:27" ht="12.75">
      <c r="W116" s="391" t="s">
        <v>485</v>
      </c>
      <c r="X116" s="391" t="s">
        <v>854</v>
      </c>
      <c r="Y116" s="391"/>
      <c r="Z116" s="392">
        <v>166</v>
      </c>
      <c r="AA116" s="391" t="s">
        <v>799</v>
      </c>
    </row>
    <row r="117" spans="23:27" ht="12.75">
      <c r="W117" s="391" t="s">
        <v>488</v>
      </c>
      <c r="X117" s="391" t="s">
        <v>486</v>
      </c>
      <c r="Y117" s="391"/>
      <c r="Z117" s="392">
        <v>167</v>
      </c>
      <c r="AA117" s="391" t="s">
        <v>618</v>
      </c>
    </row>
    <row r="118" spans="23:27" ht="12.75">
      <c r="W118" s="391" t="s">
        <v>492</v>
      </c>
      <c r="X118" s="391" t="s">
        <v>493</v>
      </c>
      <c r="Y118" s="391"/>
      <c r="Z118" s="392">
        <v>168</v>
      </c>
      <c r="AA118" s="391" t="s">
        <v>618</v>
      </c>
    </row>
    <row r="119" spans="23:27" ht="12.75">
      <c r="W119" s="391" t="s">
        <v>494</v>
      </c>
      <c r="X119" s="391" t="s">
        <v>495</v>
      </c>
      <c r="Y119" s="391"/>
      <c r="Z119" s="392">
        <v>169</v>
      </c>
      <c r="AA119" s="391" t="s">
        <v>618</v>
      </c>
    </row>
    <row r="120" spans="23:27" ht="12.75">
      <c r="W120" s="391" t="s">
        <v>496</v>
      </c>
      <c r="X120" s="391" t="s">
        <v>497</v>
      </c>
      <c r="Y120" s="391"/>
      <c r="Z120" s="392">
        <v>170</v>
      </c>
      <c r="AA120" s="391" t="s">
        <v>681</v>
      </c>
    </row>
    <row r="121" spans="23:27" ht="12.75">
      <c r="W121" s="391" t="s">
        <v>855</v>
      </c>
      <c r="X121" s="391" t="s">
        <v>802</v>
      </c>
      <c r="Y121" s="391"/>
      <c r="Z121" s="392">
        <v>171</v>
      </c>
      <c r="AA121" s="391" t="s">
        <v>681</v>
      </c>
    </row>
    <row r="122" spans="23:27" ht="12.75">
      <c r="W122" s="391" t="s">
        <v>498</v>
      </c>
      <c r="X122" s="391" t="s">
        <v>499</v>
      </c>
      <c r="Y122" s="391"/>
      <c r="Z122" s="392">
        <v>172</v>
      </c>
      <c r="AA122" s="391" t="s">
        <v>681</v>
      </c>
    </row>
    <row r="123" spans="23:27" ht="12.75">
      <c r="W123" s="391" t="s">
        <v>503</v>
      </c>
      <c r="X123" s="391" t="s">
        <v>856</v>
      </c>
      <c r="Y123" s="391"/>
      <c r="Z123" s="392">
        <v>175</v>
      </c>
      <c r="AA123" s="391" t="s">
        <v>682</v>
      </c>
    </row>
    <row r="124" spans="23:27" ht="12.75">
      <c r="W124" s="391" t="s">
        <v>504</v>
      </c>
      <c r="X124" s="391" t="s">
        <v>857</v>
      </c>
      <c r="Y124" s="391"/>
      <c r="Z124" s="392">
        <v>176</v>
      </c>
      <c r="AA124" s="391" t="s">
        <v>682</v>
      </c>
    </row>
    <row r="125" spans="23:27" ht="12.75">
      <c r="W125" s="391" t="s">
        <v>858</v>
      </c>
      <c r="X125" s="391" t="s">
        <v>500</v>
      </c>
      <c r="Y125" s="391"/>
      <c r="Z125" s="392">
        <v>177</v>
      </c>
      <c r="AA125" s="391" t="s">
        <v>682</v>
      </c>
    </row>
    <row r="126" spans="23:27" ht="12.75">
      <c r="W126" s="391" t="s">
        <v>501</v>
      </c>
      <c r="X126" s="391" t="s">
        <v>502</v>
      </c>
      <c r="Y126" s="391"/>
      <c r="Z126" s="392">
        <v>178</v>
      </c>
      <c r="AA126" s="391" t="s">
        <v>682</v>
      </c>
    </row>
    <row r="127" spans="23:27" ht="12.75">
      <c r="W127" s="391" t="s">
        <v>505</v>
      </c>
      <c r="X127" s="391" t="s">
        <v>506</v>
      </c>
      <c r="Y127" s="391"/>
      <c r="Z127" s="392">
        <v>179</v>
      </c>
      <c r="AA127" s="391" t="s">
        <v>674</v>
      </c>
    </row>
    <row r="128" spans="23:27" ht="12.75">
      <c r="W128" s="391" t="s">
        <v>859</v>
      </c>
      <c r="X128" s="391" t="s">
        <v>708</v>
      </c>
      <c r="Y128" s="391"/>
      <c r="Z128" s="392">
        <v>180</v>
      </c>
      <c r="AA128" s="391" t="s">
        <v>683</v>
      </c>
    </row>
    <row r="129" spans="23:27" ht="12.75">
      <c r="W129" s="391" t="s">
        <v>860</v>
      </c>
      <c r="X129" s="391" t="s">
        <v>708</v>
      </c>
      <c r="Y129" s="391"/>
      <c r="Z129" s="392">
        <v>181</v>
      </c>
      <c r="AA129" s="391" t="s">
        <v>683</v>
      </c>
    </row>
    <row r="130" spans="23:27" ht="12.75">
      <c r="W130" s="391" t="s">
        <v>507</v>
      </c>
      <c r="X130" s="391" t="s">
        <v>508</v>
      </c>
      <c r="Y130" s="391"/>
      <c r="Z130" s="392">
        <v>182</v>
      </c>
      <c r="AA130" s="391" t="s">
        <v>683</v>
      </c>
    </row>
    <row r="131" spans="23:27" ht="12.75">
      <c r="W131" s="391" t="s">
        <v>509</v>
      </c>
      <c r="X131" s="391" t="s">
        <v>510</v>
      </c>
      <c r="Y131" s="391"/>
      <c r="Z131" s="392">
        <v>183</v>
      </c>
      <c r="AA131" s="391" t="s">
        <v>683</v>
      </c>
    </row>
    <row r="132" spans="23:27" ht="12.75">
      <c r="W132" s="391" t="s">
        <v>511</v>
      </c>
      <c r="X132" s="391" t="s">
        <v>510</v>
      </c>
      <c r="Y132" s="391"/>
      <c r="Z132" s="392">
        <v>184</v>
      </c>
      <c r="AA132" s="391" t="s">
        <v>683</v>
      </c>
    </row>
    <row r="133" spans="23:27" ht="12.75">
      <c r="W133" s="391" t="s">
        <v>512</v>
      </c>
      <c r="X133" s="391" t="s">
        <v>513</v>
      </c>
      <c r="Y133" s="391"/>
      <c r="Z133" s="392">
        <v>185</v>
      </c>
      <c r="AA133" s="391" t="s">
        <v>683</v>
      </c>
    </row>
    <row r="134" spans="23:27" ht="12.75">
      <c r="W134" s="391" t="s">
        <v>861</v>
      </c>
      <c r="X134" s="391" t="s">
        <v>862</v>
      </c>
      <c r="Y134" s="391"/>
      <c r="Z134" s="392">
        <v>186</v>
      </c>
      <c r="AA134" s="391" t="s">
        <v>683</v>
      </c>
    </row>
    <row r="135" spans="23:27" ht="12.75">
      <c r="W135" s="391" t="s">
        <v>516</v>
      </c>
      <c r="X135" s="391" t="s">
        <v>517</v>
      </c>
      <c r="Y135" s="391"/>
      <c r="Z135" s="392">
        <v>187</v>
      </c>
      <c r="AA135" s="391" t="s">
        <v>683</v>
      </c>
    </row>
    <row r="136" spans="23:27" ht="12.75">
      <c r="W136" s="391" t="s">
        <v>514</v>
      </c>
      <c r="X136" s="391" t="s">
        <v>515</v>
      </c>
      <c r="Y136" s="391"/>
      <c r="Z136" s="392">
        <v>188</v>
      </c>
      <c r="AA136" s="391" t="s">
        <v>683</v>
      </c>
    </row>
    <row r="137" spans="23:27" ht="12.75">
      <c r="W137" s="391" t="s">
        <v>518</v>
      </c>
      <c r="X137" s="391" t="s">
        <v>519</v>
      </c>
      <c r="Y137" s="391"/>
      <c r="Z137" s="392">
        <v>189</v>
      </c>
      <c r="AA137" s="391" t="s">
        <v>683</v>
      </c>
    </row>
    <row r="138" spans="23:27" ht="12.75">
      <c r="W138" s="391" t="s">
        <v>520</v>
      </c>
      <c r="X138" s="391" t="s">
        <v>519</v>
      </c>
      <c r="Y138" s="391"/>
      <c r="Z138" s="392">
        <v>190</v>
      </c>
      <c r="AA138" s="391" t="s">
        <v>684</v>
      </c>
    </row>
    <row r="139" spans="23:27" ht="12.75">
      <c r="W139" s="391" t="s">
        <v>521</v>
      </c>
      <c r="X139" s="391" t="s">
        <v>522</v>
      </c>
      <c r="Y139" s="391"/>
      <c r="Z139" s="392">
        <v>191</v>
      </c>
      <c r="AA139" s="391" t="s">
        <v>684</v>
      </c>
    </row>
    <row r="140" spans="23:27" ht="12.75">
      <c r="W140" s="391" t="s">
        <v>523</v>
      </c>
      <c r="X140" s="391" t="s">
        <v>524</v>
      </c>
      <c r="Y140" s="391"/>
      <c r="Z140" s="392">
        <v>192</v>
      </c>
      <c r="AA140" s="391" t="s">
        <v>684</v>
      </c>
    </row>
    <row r="141" spans="23:27" ht="12.75">
      <c r="W141" s="391" t="s">
        <v>525</v>
      </c>
      <c r="X141" s="391" t="s">
        <v>526</v>
      </c>
      <c r="Y141" s="391"/>
      <c r="Z141" s="392">
        <v>194</v>
      </c>
      <c r="AA141" s="391" t="s">
        <v>684</v>
      </c>
    </row>
    <row r="142" spans="23:27" ht="12.75">
      <c r="W142" s="391" t="s">
        <v>527</v>
      </c>
      <c r="X142" s="391" t="s">
        <v>528</v>
      </c>
      <c r="Y142" s="391"/>
      <c r="Z142" s="392">
        <v>195</v>
      </c>
      <c r="AA142" s="391" t="s">
        <v>685</v>
      </c>
    </row>
    <row r="143" spans="23:27" ht="12.75">
      <c r="W143" s="391" t="s">
        <v>529</v>
      </c>
      <c r="X143" s="391" t="s">
        <v>528</v>
      </c>
      <c r="Y143" s="391"/>
      <c r="Z143" s="392">
        <v>196</v>
      </c>
      <c r="AA143" s="391" t="s">
        <v>685</v>
      </c>
    </row>
    <row r="144" spans="23:27" ht="12.75">
      <c r="W144" s="391" t="s">
        <v>530</v>
      </c>
      <c r="X144" s="391" t="s">
        <v>528</v>
      </c>
      <c r="Y144" s="391"/>
      <c r="Z144" s="392">
        <v>197</v>
      </c>
      <c r="AA144" s="391" t="s">
        <v>685</v>
      </c>
    </row>
    <row r="145" spans="23:27" ht="12.75">
      <c r="W145" s="391" t="s">
        <v>863</v>
      </c>
      <c r="X145" s="391" t="s">
        <v>864</v>
      </c>
      <c r="Y145" s="391"/>
      <c r="Z145" s="392">
        <v>198</v>
      </c>
      <c r="AA145" s="391" t="s">
        <v>684</v>
      </c>
    </row>
    <row r="146" spans="23:27" ht="12.75">
      <c r="W146" s="391" t="s">
        <v>865</v>
      </c>
      <c r="X146" s="391" t="s">
        <v>866</v>
      </c>
      <c r="Y146" s="391"/>
      <c r="Z146" s="392">
        <v>199</v>
      </c>
      <c r="AA146" s="391" t="s">
        <v>684</v>
      </c>
    </row>
    <row r="147" spans="23:27" ht="12.75">
      <c r="W147" s="391" t="s">
        <v>531</v>
      </c>
      <c r="X147" s="391" t="s">
        <v>532</v>
      </c>
      <c r="Y147" s="391"/>
      <c r="Z147" s="392">
        <v>20</v>
      </c>
      <c r="AA147" s="391" t="s">
        <v>667</v>
      </c>
    </row>
    <row r="148" spans="23:27" ht="12.75">
      <c r="W148" s="391" t="s">
        <v>533</v>
      </c>
      <c r="X148" s="391" t="s">
        <v>532</v>
      </c>
      <c r="Y148" s="391"/>
      <c r="Z148" s="392">
        <v>200</v>
      </c>
      <c r="AA148" s="391" t="s">
        <v>686</v>
      </c>
    </row>
    <row r="149" spans="23:27" ht="12.75">
      <c r="W149" s="391" t="s">
        <v>534</v>
      </c>
      <c r="X149" s="391" t="s">
        <v>532</v>
      </c>
      <c r="Y149" s="391"/>
      <c r="Z149" s="392">
        <v>202</v>
      </c>
      <c r="AA149" s="391" t="s">
        <v>687</v>
      </c>
    </row>
    <row r="150" spans="23:27" ht="12.75">
      <c r="W150" s="391" t="s">
        <v>535</v>
      </c>
      <c r="X150" s="391" t="s">
        <v>536</v>
      </c>
      <c r="Y150" s="391"/>
      <c r="Z150" s="392">
        <v>203</v>
      </c>
      <c r="AA150" s="391" t="s">
        <v>686</v>
      </c>
    </row>
    <row r="151" spans="23:27" ht="12.75">
      <c r="W151" s="391" t="s">
        <v>867</v>
      </c>
      <c r="X151" s="391" t="s">
        <v>868</v>
      </c>
      <c r="Y151" s="391"/>
      <c r="Z151" s="392">
        <v>204</v>
      </c>
      <c r="AA151" s="391" t="s">
        <v>686</v>
      </c>
    </row>
    <row r="152" spans="23:27" ht="12.75">
      <c r="W152" s="391" t="s">
        <v>537</v>
      </c>
      <c r="X152" s="391" t="s">
        <v>538</v>
      </c>
      <c r="Y152" s="391"/>
      <c r="Z152" s="392">
        <v>205</v>
      </c>
      <c r="AA152" s="391" t="s">
        <v>688</v>
      </c>
    </row>
    <row r="153" spans="23:27" ht="12.75">
      <c r="W153" s="391" t="s">
        <v>539</v>
      </c>
      <c r="X153" s="391" t="s">
        <v>540</v>
      </c>
      <c r="Y153" s="391"/>
      <c r="Z153" s="392">
        <v>206</v>
      </c>
      <c r="AA153" s="391" t="s">
        <v>688</v>
      </c>
    </row>
    <row r="154" spans="23:27" ht="12.75">
      <c r="W154" s="391" t="s">
        <v>541</v>
      </c>
      <c r="X154" s="391" t="s">
        <v>869</v>
      </c>
      <c r="Y154" s="391"/>
      <c r="Z154" s="392">
        <v>207</v>
      </c>
      <c r="AA154" s="391" t="s">
        <v>688</v>
      </c>
    </row>
    <row r="155" spans="23:27" ht="12.75">
      <c r="W155" s="391" t="s">
        <v>542</v>
      </c>
      <c r="X155" s="391" t="s">
        <v>543</v>
      </c>
      <c r="Y155" s="391"/>
      <c r="Z155" s="392">
        <v>208</v>
      </c>
      <c r="AA155" s="391" t="s">
        <v>688</v>
      </c>
    </row>
    <row r="156" spans="23:27" ht="12.75">
      <c r="W156" s="391" t="s">
        <v>870</v>
      </c>
      <c r="X156" s="391" t="s">
        <v>871</v>
      </c>
      <c r="Y156" s="391"/>
      <c r="Z156" s="392">
        <v>209</v>
      </c>
      <c r="AA156" s="391" t="s">
        <v>688</v>
      </c>
    </row>
    <row r="157" spans="23:27" ht="12.75">
      <c r="W157" s="391" t="s">
        <v>544</v>
      </c>
      <c r="X157" s="391" t="s">
        <v>872</v>
      </c>
      <c r="Y157" s="391"/>
      <c r="Z157" s="392">
        <v>210</v>
      </c>
      <c r="AA157" s="391" t="s">
        <v>689</v>
      </c>
    </row>
    <row r="158" spans="23:27" ht="12.75">
      <c r="W158" s="391" t="s">
        <v>546</v>
      </c>
      <c r="X158" s="391" t="s">
        <v>873</v>
      </c>
      <c r="Y158" s="391"/>
      <c r="Z158" s="392">
        <v>211</v>
      </c>
      <c r="AA158" s="391" t="s">
        <v>689</v>
      </c>
    </row>
    <row r="159" spans="23:27" ht="12.75">
      <c r="W159" s="391" t="s">
        <v>548</v>
      </c>
      <c r="X159" s="391" t="s">
        <v>874</v>
      </c>
      <c r="Y159" s="391"/>
      <c r="Z159" s="392">
        <v>212</v>
      </c>
      <c r="AA159" s="391" t="s">
        <v>689</v>
      </c>
    </row>
    <row r="160" spans="23:27" ht="12.75">
      <c r="W160" s="391" t="s">
        <v>549</v>
      </c>
      <c r="X160" s="391" t="s">
        <v>875</v>
      </c>
      <c r="Y160" s="391"/>
      <c r="Z160" s="392">
        <v>213</v>
      </c>
      <c r="AA160" s="391" t="s">
        <v>684</v>
      </c>
    </row>
    <row r="161" spans="23:27" ht="12.75">
      <c r="W161" s="391" t="s">
        <v>551</v>
      </c>
      <c r="X161" s="391" t="s">
        <v>876</v>
      </c>
      <c r="Y161" s="391"/>
      <c r="Z161" s="392">
        <v>214</v>
      </c>
      <c r="AA161" s="391" t="s">
        <v>690</v>
      </c>
    </row>
    <row r="162" spans="23:27" ht="12.75">
      <c r="W162" s="391" t="s">
        <v>552</v>
      </c>
      <c r="X162" s="391" t="s">
        <v>553</v>
      </c>
      <c r="Y162" s="391"/>
      <c r="Z162" s="392">
        <v>215</v>
      </c>
      <c r="AA162" s="391" t="s">
        <v>690</v>
      </c>
    </row>
    <row r="163" spans="23:27" ht="12.75">
      <c r="W163" s="391" t="s">
        <v>554</v>
      </c>
      <c r="X163" s="391" t="s">
        <v>555</v>
      </c>
      <c r="Y163" s="391"/>
      <c r="Z163" s="392">
        <v>216</v>
      </c>
      <c r="AA163" s="391" t="s">
        <v>690</v>
      </c>
    </row>
    <row r="164" spans="23:27" ht="12.75">
      <c r="W164" s="391" t="s">
        <v>556</v>
      </c>
      <c r="X164" s="391" t="s">
        <v>557</v>
      </c>
      <c r="Y164" s="391"/>
      <c r="Z164" s="392">
        <v>217</v>
      </c>
      <c r="AA164" s="391" t="s">
        <v>690</v>
      </c>
    </row>
    <row r="165" spans="23:27" ht="12.75">
      <c r="W165" s="391" t="s">
        <v>558</v>
      </c>
      <c r="X165" s="391" t="s">
        <v>557</v>
      </c>
      <c r="Y165" s="391"/>
      <c r="Z165" s="392">
        <v>218</v>
      </c>
      <c r="AA165" s="391" t="s">
        <v>877</v>
      </c>
    </row>
    <row r="166" spans="23:27" ht="12.75">
      <c r="W166" s="391" t="s">
        <v>559</v>
      </c>
      <c r="X166" s="391" t="s">
        <v>557</v>
      </c>
      <c r="Y166" s="391"/>
      <c r="Z166" s="392">
        <v>22</v>
      </c>
      <c r="AA166" s="391" t="s">
        <v>667</v>
      </c>
    </row>
    <row r="167" spans="23:27" ht="12.75">
      <c r="W167" s="391" t="s">
        <v>560</v>
      </c>
      <c r="X167" s="391" t="s">
        <v>557</v>
      </c>
      <c r="Y167" s="391"/>
      <c r="Z167" s="392">
        <v>220</v>
      </c>
      <c r="AA167" s="391" t="s">
        <v>691</v>
      </c>
    </row>
    <row r="168" spans="23:27" ht="12.75">
      <c r="W168" s="391" t="s">
        <v>561</v>
      </c>
      <c r="X168" s="391" t="s">
        <v>557</v>
      </c>
      <c r="Y168" s="391"/>
      <c r="Z168" s="392">
        <v>221</v>
      </c>
      <c r="AA168" s="391" t="s">
        <v>691</v>
      </c>
    </row>
    <row r="169" spans="23:27" ht="12.75">
      <c r="W169" s="391" t="s">
        <v>562</v>
      </c>
      <c r="X169" s="391" t="s">
        <v>557</v>
      </c>
      <c r="Y169" s="391"/>
      <c r="Z169" s="392">
        <v>222</v>
      </c>
      <c r="AA169" s="391" t="s">
        <v>691</v>
      </c>
    </row>
    <row r="170" spans="23:46" ht="12.75">
      <c r="W170" s="391" t="s">
        <v>563</v>
      </c>
      <c r="X170" s="391" t="s">
        <v>557</v>
      </c>
      <c r="Y170" s="391"/>
      <c r="Z170" s="392">
        <v>223</v>
      </c>
      <c r="AA170" s="391" t="s">
        <v>692</v>
      </c>
      <c r="AT170">
        <v>1</v>
      </c>
    </row>
    <row r="171" spans="23:27" ht="12.75">
      <c r="W171" s="391" t="s">
        <v>566</v>
      </c>
      <c r="X171" s="391" t="s">
        <v>567</v>
      </c>
      <c r="Y171" s="391"/>
      <c r="Z171" s="392">
        <v>224</v>
      </c>
      <c r="AA171" s="391" t="s">
        <v>692</v>
      </c>
    </row>
    <row r="172" spans="23:27" ht="12.75">
      <c r="W172" s="391" t="s">
        <v>568</v>
      </c>
      <c r="X172" s="391" t="s">
        <v>567</v>
      </c>
      <c r="Y172" s="391"/>
      <c r="Z172" s="392">
        <v>225</v>
      </c>
      <c r="AA172" s="391" t="s">
        <v>692</v>
      </c>
    </row>
    <row r="173" spans="23:27" ht="12.75">
      <c r="W173" s="391" t="s">
        <v>569</v>
      </c>
      <c r="X173" s="391" t="s">
        <v>567</v>
      </c>
      <c r="Y173" s="391"/>
      <c r="Z173" s="392">
        <v>226</v>
      </c>
      <c r="AA173" s="391" t="s">
        <v>692</v>
      </c>
    </row>
    <row r="174" spans="23:27" ht="12.75">
      <c r="W174" s="391" t="s">
        <v>564</v>
      </c>
      <c r="X174" s="391" t="s">
        <v>565</v>
      </c>
      <c r="Y174" s="391"/>
      <c r="Z174" s="392">
        <v>227</v>
      </c>
      <c r="AA174" s="391" t="s">
        <v>692</v>
      </c>
    </row>
    <row r="175" spans="23:27" ht="12.75">
      <c r="W175" s="391" t="s">
        <v>878</v>
      </c>
      <c r="X175" s="391" t="s">
        <v>879</v>
      </c>
      <c r="Y175" s="391"/>
      <c r="Z175" s="392">
        <v>228</v>
      </c>
      <c r="AA175" s="391" t="s">
        <v>692</v>
      </c>
    </row>
    <row r="176" spans="23:27" ht="12.75">
      <c r="W176" s="391" t="s">
        <v>570</v>
      </c>
      <c r="X176" s="391" t="s">
        <v>571</v>
      </c>
      <c r="Y176" s="391"/>
      <c r="Z176" s="392">
        <v>229</v>
      </c>
      <c r="AA176" s="391" t="s">
        <v>692</v>
      </c>
    </row>
    <row r="177" spans="23:27" ht="12.75">
      <c r="W177" s="391" t="s">
        <v>572</v>
      </c>
      <c r="X177" s="391" t="s">
        <v>573</v>
      </c>
      <c r="Y177" s="391"/>
      <c r="Z177" s="392">
        <v>23</v>
      </c>
      <c r="AA177" s="391" t="s">
        <v>667</v>
      </c>
    </row>
    <row r="178" spans="23:27" ht="12.75">
      <c r="W178" s="391" t="s">
        <v>880</v>
      </c>
      <c r="X178" s="391" t="s">
        <v>881</v>
      </c>
      <c r="Y178" s="391"/>
      <c r="Z178" s="392">
        <v>230</v>
      </c>
      <c r="AA178" s="391" t="s">
        <v>693</v>
      </c>
    </row>
    <row r="179" spans="23:27" ht="12.75">
      <c r="W179" s="391" t="s">
        <v>574</v>
      </c>
      <c r="X179" s="391" t="s">
        <v>575</v>
      </c>
      <c r="Y179" s="391"/>
      <c r="Z179" s="392">
        <v>231</v>
      </c>
      <c r="AA179" s="391" t="s">
        <v>693</v>
      </c>
    </row>
    <row r="180" spans="23:27" ht="12.75">
      <c r="W180" s="391" t="s">
        <v>576</v>
      </c>
      <c r="X180" s="391" t="s">
        <v>575</v>
      </c>
      <c r="Y180" s="391"/>
      <c r="Z180" s="392">
        <v>232</v>
      </c>
      <c r="AA180" s="391" t="s">
        <v>693</v>
      </c>
    </row>
    <row r="181" spans="23:27" ht="12.75">
      <c r="W181" s="391" t="s">
        <v>577</v>
      </c>
      <c r="X181" s="391" t="s">
        <v>575</v>
      </c>
      <c r="Y181" s="391"/>
      <c r="Z181" s="392">
        <v>233</v>
      </c>
      <c r="AA181" s="391" t="s">
        <v>693</v>
      </c>
    </row>
    <row r="182" spans="23:27" ht="12.75">
      <c r="W182" s="391" t="s">
        <v>578</v>
      </c>
      <c r="X182" s="391" t="s">
        <v>882</v>
      </c>
      <c r="Y182" s="391"/>
      <c r="Z182" s="392">
        <v>234</v>
      </c>
      <c r="AA182" s="391" t="s">
        <v>693</v>
      </c>
    </row>
    <row r="183" spans="23:27" ht="12.75">
      <c r="W183" s="391" t="s">
        <v>579</v>
      </c>
      <c r="X183" s="391" t="s">
        <v>580</v>
      </c>
      <c r="Y183" s="391"/>
      <c r="Z183" s="392">
        <v>235</v>
      </c>
      <c r="AA183" s="391" t="s">
        <v>694</v>
      </c>
    </row>
    <row r="184" spans="23:27" ht="12.75">
      <c r="W184" s="391" t="s">
        <v>581</v>
      </c>
      <c r="X184" s="391" t="s">
        <v>582</v>
      </c>
      <c r="Y184" s="391"/>
      <c r="Z184" s="392">
        <v>236</v>
      </c>
      <c r="AA184" s="391" t="s">
        <v>694</v>
      </c>
    </row>
    <row r="185" spans="23:27" ht="12.75">
      <c r="W185" s="391" t="s">
        <v>583</v>
      </c>
      <c r="X185" s="391" t="s">
        <v>582</v>
      </c>
      <c r="Y185" s="391"/>
      <c r="Z185" s="392">
        <v>237</v>
      </c>
      <c r="AA185" s="391" t="s">
        <v>694</v>
      </c>
    </row>
    <row r="186" spans="23:27" ht="12.75">
      <c r="W186" s="391" t="s">
        <v>584</v>
      </c>
      <c r="X186" s="391" t="s">
        <v>582</v>
      </c>
      <c r="Y186" s="391"/>
      <c r="Z186" s="392">
        <v>238</v>
      </c>
      <c r="AA186" s="391" t="s">
        <v>695</v>
      </c>
    </row>
    <row r="187" spans="23:27" ht="12.75">
      <c r="W187" s="391" t="s">
        <v>585</v>
      </c>
      <c r="X187" s="391" t="s">
        <v>586</v>
      </c>
      <c r="Y187" s="391"/>
      <c r="Z187" s="392">
        <v>239</v>
      </c>
      <c r="AA187" s="391" t="s">
        <v>696</v>
      </c>
    </row>
    <row r="188" spans="23:27" ht="12.75">
      <c r="W188" s="391" t="s">
        <v>587</v>
      </c>
      <c r="X188" s="391" t="s">
        <v>588</v>
      </c>
      <c r="Y188" s="391"/>
      <c r="Z188" s="392">
        <v>24</v>
      </c>
      <c r="AA188" s="391" t="s">
        <v>667</v>
      </c>
    </row>
    <row r="189" spans="23:27" ht="12.75">
      <c r="W189" s="391" t="s">
        <v>589</v>
      </c>
      <c r="X189" s="391" t="s">
        <v>590</v>
      </c>
      <c r="Y189" s="391"/>
      <c r="Z189" s="392">
        <v>240</v>
      </c>
      <c r="AA189" s="391" t="s">
        <v>697</v>
      </c>
    </row>
    <row r="190" spans="23:27" ht="12.75">
      <c r="W190" s="391" t="s">
        <v>591</v>
      </c>
      <c r="X190" s="391" t="s">
        <v>592</v>
      </c>
      <c r="Y190" s="391"/>
      <c r="Z190" s="392">
        <v>241</v>
      </c>
      <c r="AA190" s="391" t="s">
        <v>697</v>
      </c>
    </row>
    <row r="191" spans="23:27" ht="12.75">
      <c r="W191" s="391" t="s">
        <v>593</v>
      </c>
      <c r="X191" s="391" t="s">
        <v>592</v>
      </c>
      <c r="Y191" s="391"/>
      <c r="Z191" s="392">
        <v>242</v>
      </c>
      <c r="AA191" s="391" t="s">
        <v>697</v>
      </c>
    </row>
    <row r="192" spans="23:27" ht="12.75">
      <c r="W192" s="391" t="s">
        <v>594</v>
      </c>
      <c r="X192" s="391" t="s">
        <v>592</v>
      </c>
      <c r="Y192" s="391"/>
      <c r="Z192" s="392">
        <v>243</v>
      </c>
      <c r="AA192" s="391" t="s">
        <v>697</v>
      </c>
    </row>
    <row r="193" spans="23:27" ht="12.75">
      <c r="W193" s="391" t="s">
        <v>626</v>
      </c>
      <c r="X193" s="391" t="s">
        <v>883</v>
      </c>
      <c r="Y193" s="391"/>
      <c r="Z193" s="392">
        <v>244</v>
      </c>
      <c r="AA193" s="391" t="s">
        <v>697</v>
      </c>
    </row>
    <row r="194" spans="23:27" ht="12.75">
      <c r="W194" s="391" t="s">
        <v>628</v>
      </c>
      <c r="X194" s="391" t="s">
        <v>884</v>
      </c>
      <c r="Y194" s="391"/>
      <c r="Z194" s="392">
        <v>245</v>
      </c>
      <c r="AA194" s="391" t="s">
        <v>697</v>
      </c>
    </row>
    <row r="195" spans="23:27" ht="12.75">
      <c r="W195" s="391" t="s">
        <v>595</v>
      </c>
      <c r="X195" s="391" t="s">
        <v>596</v>
      </c>
      <c r="Y195" s="391"/>
      <c r="Z195" s="392">
        <v>246</v>
      </c>
      <c r="AA195" s="391" t="s">
        <v>697</v>
      </c>
    </row>
    <row r="196" spans="23:27" ht="12.75">
      <c r="W196" s="391" t="s">
        <v>597</v>
      </c>
      <c r="X196" s="391" t="s">
        <v>598</v>
      </c>
      <c r="Y196" s="391"/>
      <c r="Z196" s="392">
        <v>247</v>
      </c>
      <c r="AA196" s="391" t="s">
        <v>697</v>
      </c>
    </row>
    <row r="197" spans="23:27" ht="12.75">
      <c r="W197" s="391" t="s">
        <v>599</v>
      </c>
      <c r="X197" s="391" t="s">
        <v>598</v>
      </c>
      <c r="Y197" s="391"/>
      <c r="Z197" s="392">
        <v>249</v>
      </c>
      <c r="AA197" s="391" t="s">
        <v>696</v>
      </c>
    </row>
    <row r="198" spans="23:27" ht="12.75">
      <c r="W198" s="391" t="s">
        <v>602</v>
      </c>
      <c r="X198" s="391" t="s">
        <v>603</v>
      </c>
      <c r="Y198" s="391"/>
      <c r="Z198" s="392">
        <v>250</v>
      </c>
      <c r="AA198" s="391" t="s">
        <v>698</v>
      </c>
    </row>
    <row r="199" spans="23:27" ht="12.75">
      <c r="W199" s="391" t="s">
        <v>600</v>
      </c>
      <c r="X199" s="391" t="s">
        <v>601</v>
      </c>
      <c r="Y199" s="391"/>
      <c r="Z199" s="392">
        <v>251</v>
      </c>
      <c r="AA199" s="391" t="s">
        <v>698</v>
      </c>
    </row>
    <row r="200" spans="23:27" ht="12.75">
      <c r="W200" s="391" t="s">
        <v>604</v>
      </c>
      <c r="X200" s="391" t="s">
        <v>605</v>
      </c>
      <c r="Y200" s="391"/>
      <c r="Z200" s="392">
        <v>252</v>
      </c>
      <c r="AA200" s="391" t="s">
        <v>698</v>
      </c>
    </row>
    <row r="201" spans="23:27" ht="12.75">
      <c r="W201" s="391" t="s">
        <v>606</v>
      </c>
      <c r="X201" s="391" t="s">
        <v>605</v>
      </c>
      <c r="Y201" s="391"/>
      <c r="Z201" s="392">
        <v>253</v>
      </c>
      <c r="AA201" s="391" t="s">
        <v>698</v>
      </c>
    </row>
    <row r="202" spans="23:27" ht="12.75">
      <c r="W202" s="391" t="s">
        <v>607</v>
      </c>
      <c r="X202" s="391" t="s">
        <v>608</v>
      </c>
      <c r="Y202" s="391"/>
      <c r="Z202" s="392">
        <v>254</v>
      </c>
      <c r="AA202" s="391" t="s">
        <v>698</v>
      </c>
    </row>
    <row r="203" spans="23:27" ht="12.75">
      <c r="W203" s="391" t="s">
        <v>609</v>
      </c>
      <c r="X203" s="391" t="s">
        <v>610</v>
      </c>
      <c r="Y203" s="391"/>
      <c r="Z203" s="392">
        <v>255</v>
      </c>
      <c r="AA203" s="391" t="s">
        <v>699</v>
      </c>
    </row>
    <row r="204" spans="23:27" ht="12.75">
      <c r="W204" s="391" t="s">
        <v>613</v>
      </c>
      <c r="X204" s="391" t="s">
        <v>614</v>
      </c>
      <c r="Y204" s="391"/>
      <c r="Z204" s="392">
        <v>256</v>
      </c>
      <c r="AA204" s="391" t="s">
        <v>699</v>
      </c>
    </row>
    <row r="205" spans="23:27" ht="12.75">
      <c r="W205" s="391" t="s">
        <v>611</v>
      </c>
      <c r="X205" s="391" t="s">
        <v>612</v>
      </c>
      <c r="Y205" s="391"/>
      <c r="Z205" s="392">
        <v>257</v>
      </c>
      <c r="AA205" s="391" t="s">
        <v>699</v>
      </c>
    </row>
    <row r="206" spans="23:27" ht="12.75">
      <c r="W206" s="391" t="s">
        <v>615</v>
      </c>
      <c r="X206" s="391" t="s">
        <v>616</v>
      </c>
      <c r="Y206" s="391"/>
      <c r="Z206" s="392">
        <v>258</v>
      </c>
      <c r="AA206" s="391" t="s">
        <v>699</v>
      </c>
    </row>
    <row r="207" spans="23:27" ht="12.75">
      <c r="W207" s="391" t="s">
        <v>617</v>
      </c>
      <c r="X207" s="391" t="s">
        <v>885</v>
      </c>
      <c r="Y207" s="391"/>
      <c r="Z207" s="392">
        <v>260</v>
      </c>
      <c r="AA207" s="391" t="s">
        <v>700</v>
      </c>
    </row>
    <row r="208" spans="23:27" ht="12.75">
      <c r="W208" s="391" t="s">
        <v>619</v>
      </c>
      <c r="X208" s="391" t="s">
        <v>886</v>
      </c>
      <c r="Y208" s="391"/>
      <c r="Z208" s="392">
        <v>261</v>
      </c>
      <c r="AA208" s="391" t="s">
        <v>701</v>
      </c>
    </row>
    <row r="209" spans="23:27" ht="12.75">
      <c r="W209" s="391" t="s">
        <v>620</v>
      </c>
      <c r="X209" s="391" t="s">
        <v>887</v>
      </c>
      <c r="Y209" s="391"/>
      <c r="Z209" s="392">
        <v>262</v>
      </c>
      <c r="AA209" s="391" t="s">
        <v>701</v>
      </c>
    </row>
    <row r="210" spans="23:27" ht="12.75">
      <c r="W210" s="391" t="s">
        <v>621</v>
      </c>
      <c r="X210" s="391" t="s">
        <v>622</v>
      </c>
      <c r="Y210" s="391"/>
      <c r="Z210" s="392">
        <v>263</v>
      </c>
      <c r="AA210" s="391" t="s">
        <v>701</v>
      </c>
    </row>
    <row r="211" spans="23:27" ht="12.75">
      <c r="W211" s="391" t="s">
        <v>623</v>
      </c>
      <c r="X211" s="391" t="s">
        <v>622</v>
      </c>
      <c r="Y211" s="391"/>
      <c r="Z211" s="392">
        <v>264</v>
      </c>
      <c r="AA211" s="391" t="s">
        <v>701</v>
      </c>
    </row>
    <row r="212" spans="23:27" ht="12.75">
      <c r="W212" s="391" t="s">
        <v>624</v>
      </c>
      <c r="X212" s="391" t="s">
        <v>622</v>
      </c>
      <c r="Y212" s="391"/>
      <c r="Z212" s="392">
        <v>265</v>
      </c>
      <c r="AA212" s="391" t="s">
        <v>701</v>
      </c>
    </row>
    <row r="213" spans="23:27" ht="12.75">
      <c r="W213" s="391" t="s">
        <v>625</v>
      </c>
      <c r="X213" s="391" t="s">
        <v>622</v>
      </c>
      <c r="Y213" s="391"/>
      <c r="Z213" s="392">
        <v>266</v>
      </c>
      <c r="AA213" s="391" t="s">
        <v>701</v>
      </c>
    </row>
    <row r="214" spans="23:27" ht="12.75">
      <c r="W214" s="391" t="s">
        <v>629</v>
      </c>
      <c r="X214" s="391" t="s">
        <v>888</v>
      </c>
      <c r="Y214" s="391"/>
      <c r="Z214" s="392">
        <v>267</v>
      </c>
      <c r="AA214" s="391" t="s">
        <v>701</v>
      </c>
    </row>
    <row r="215" spans="23:27" ht="12.75">
      <c r="W215" s="391" t="s">
        <v>630</v>
      </c>
      <c r="X215" s="391" t="s">
        <v>631</v>
      </c>
      <c r="Y215" s="391"/>
      <c r="Z215" s="392">
        <v>268</v>
      </c>
      <c r="AA215" s="391" t="s">
        <v>702</v>
      </c>
    </row>
    <row r="216" spans="23:27" ht="12.75">
      <c r="W216" s="391" t="s">
        <v>632</v>
      </c>
      <c r="X216" s="391" t="s">
        <v>633</v>
      </c>
      <c r="Y216" s="391"/>
      <c r="Z216" s="392">
        <v>269</v>
      </c>
      <c r="AA216" s="391" t="s">
        <v>702</v>
      </c>
    </row>
    <row r="217" spans="23:27" ht="12.75">
      <c r="W217" s="391" t="s">
        <v>889</v>
      </c>
      <c r="X217" s="391" t="s">
        <v>890</v>
      </c>
      <c r="Y217" s="391"/>
      <c r="Z217" s="392">
        <v>270</v>
      </c>
      <c r="AA217" s="391" t="s">
        <v>702</v>
      </c>
    </row>
    <row r="218" spans="23:27" ht="12.75">
      <c r="W218" s="391" t="s">
        <v>634</v>
      </c>
      <c r="X218" s="391" t="s">
        <v>635</v>
      </c>
      <c r="Y218" s="391"/>
      <c r="Z218" s="392">
        <v>271</v>
      </c>
      <c r="AA218" s="391" t="s">
        <v>702</v>
      </c>
    </row>
    <row r="219" spans="23:27" ht="12.75">
      <c r="W219" s="391" t="s">
        <v>891</v>
      </c>
      <c r="X219" s="391" t="s">
        <v>892</v>
      </c>
      <c r="Y219" s="391"/>
      <c r="Z219" s="392">
        <v>272</v>
      </c>
      <c r="AA219" s="391" t="s">
        <v>702</v>
      </c>
    </row>
    <row r="220" spans="23:27" ht="12.75">
      <c r="W220" s="391" t="s">
        <v>637</v>
      </c>
      <c r="X220" s="391" t="s">
        <v>638</v>
      </c>
      <c r="Y220" s="391"/>
      <c r="Z220" s="392">
        <v>273</v>
      </c>
      <c r="AA220" s="391" t="s">
        <v>702</v>
      </c>
    </row>
    <row r="221" spans="23:27" ht="12.75">
      <c r="W221" s="391" t="s">
        <v>639</v>
      </c>
      <c r="X221" s="391" t="s">
        <v>640</v>
      </c>
      <c r="Y221" s="391"/>
      <c r="Z221" s="392">
        <v>274</v>
      </c>
      <c r="AA221" s="391" t="s">
        <v>703</v>
      </c>
    </row>
    <row r="222" spans="23:27" ht="12.75">
      <c r="W222" s="391" t="s">
        <v>641</v>
      </c>
      <c r="X222" s="391" t="s">
        <v>642</v>
      </c>
      <c r="Y222" s="391"/>
      <c r="Z222" s="392">
        <v>275</v>
      </c>
      <c r="AA222" s="391" t="s">
        <v>703</v>
      </c>
    </row>
    <row r="223" spans="23:27" ht="12.75">
      <c r="W223" s="391" t="s">
        <v>643</v>
      </c>
      <c r="X223" s="391" t="s">
        <v>642</v>
      </c>
      <c r="Y223" s="391"/>
      <c r="Z223" s="392">
        <v>276</v>
      </c>
      <c r="AA223" s="391" t="s">
        <v>703</v>
      </c>
    </row>
    <row r="224" spans="23:27" ht="12.75">
      <c r="W224" s="391" t="s">
        <v>644</v>
      </c>
      <c r="X224" s="391" t="s">
        <v>642</v>
      </c>
      <c r="Y224" s="391"/>
      <c r="Z224" s="392">
        <v>277</v>
      </c>
      <c r="AA224" s="391" t="s">
        <v>703</v>
      </c>
    </row>
    <row r="225" spans="23:27" ht="12.75">
      <c r="W225" s="391" t="s">
        <v>645</v>
      </c>
      <c r="X225" s="391" t="s">
        <v>642</v>
      </c>
      <c r="Y225" s="391"/>
      <c r="Z225" s="392">
        <v>278</v>
      </c>
      <c r="AA225" s="391" t="s">
        <v>703</v>
      </c>
    </row>
    <row r="226" spans="23:27" ht="12.75">
      <c r="W226" s="391" t="s">
        <v>646</v>
      </c>
      <c r="X226" s="391" t="s">
        <v>647</v>
      </c>
      <c r="Y226" s="391"/>
      <c r="Z226" s="392">
        <v>279</v>
      </c>
      <c r="AA226" s="391" t="s">
        <v>703</v>
      </c>
    </row>
    <row r="227" spans="23:27" ht="12.75">
      <c r="W227" s="391" t="s">
        <v>648</v>
      </c>
      <c r="X227" s="391" t="s">
        <v>649</v>
      </c>
      <c r="Y227" s="391"/>
      <c r="Z227" s="392">
        <v>280</v>
      </c>
      <c r="AA227" s="391" t="s">
        <v>704</v>
      </c>
    </row>
    <row r="228" spans="23:27" ht="12.75">
      <c r="W228" s="391" t="s">
        <v>650</v>
      </c>
      <c r="X228" s="391" t="s">
        <v>651</v>
      </c>
      <c r="Y228" s="391"/>
      <c r="Z228" s="392">
        <v>281</v>
      </c>
      <c r="AA228" s="391" t="s">
        <v>704</v>
      </c>
    </row>
    <row r="229" spans="23:27" ht="12.75">
      <c r="W229" s="391" t="s">
        <v>652</v>
      </c>
      <c r="X229" s="391" t="s">
        <v>651</v>
      </c>
      <c r="Y229" s="391"/>
      <c r="Z229" s="392">
        <v>282</v>
      </c>
      <c r="AA229" s="391" t="s">
        <v>704</v>
      </c>
    </row>
    <row r="230" spans="23:27" ht="12.75">
      <c r="W230" s="391" t="s">
        <v>653</v>
      </c>
      <c r="X230" s="391" t="s">
        <v>651</v>
      </c>
      <c r="Y230" s="391"/>
      <c r="Z230" s="392">
        <v>283</v>
      </c>
      <c r="AA230" s="391" t="s">
        <v>705</v>
      </c>
    </row>
    <row r="231" spans="23:27" ht="12.75">
      <c r="W231" s="391" t="s">
        <v>654</v>
      </c>
      <c r="X231" s="391" t="s">
        <v>651</v>
      </c>
      <c r="Y231" s="391"/>
      <c r="Z231" s="392">
        <v>284</v>
      </c>
      <c r="AA231" s="391" t="s">
        <v>420</v>
      </c>
    </row>
    <row r="232" spans="23:27" ht="12.75">
      <c r="W232" s="391" t="s">
        <v>655</v>
      </c>
      <c r="X232" s="391" t="s">
        <v>651</v>
      </c>
      <c r="Y232" s="391"/>
      <c r="Z232" s="392">
        <v>286</v>
      </c>
      <c r="AA232" s="391" t="s">
        <v>420</v>
      </c>
    </row>
    <row r="233" spans="23:27" ht="12.75">
      <c r="W233" s="391" t="s">
        <v>656</v>
      </c>
      <c r="X233" s="391" t="s">
        <v>651</v>
      </c>
      <c r="Y233" s="391"/>
      <c r="Z233" s="392">
        <v>287</v>
      </c>
      <c r="AA233" s="391" t="s">
        <v>420</v>
      </c>
    </row>
    <row r="234" spans="23:27" ht="12.75">
      <c r="W234" s="391" t="s">
        <v>658</v>
      </c>
      <c r="X234" s="391" t="s">
        <v>657</v>
      </c>
      <c r="Y234" s="391"/>
      <c r="Z234" s="392">
        <v>288</v>
      </c>
      <c r="AA234" s="391" t="s">
        <v>420</v>
      </c>
    </row>
    <row r="235" spans="23:27" ht="12.75">
      <c r="W235" s="391" t="s">
        <v>659</v>
      </c>
      <c r="X235" s="391" t="s">
        <v>660</v>
      </c>
      <c r="Y235" s="391"/>
      <c r="Z235" s="392">
        <v>289</v>
      </c>
      <c r="AA235" s="391" t="s">
        <v>420</v>
      </c>
    </row>
    <row r="236" spans="23:27" ht="12.75">
      <c r="W236" s="391" t="s">
        <v>661</v>
      </c>
      <c r="X236" s="391" t="s">
        <v>662</v>
      </c>
      <c r="Y236" s="391"/>
      <c r="Z236" s="392">
        <v>290</v>
      </c>
      <c r="AA236" s="391" t="s">
        <v>706</v>
      </c>
    </row>
    <row r="237" spans="23:27" ht="12.75">
      <c r="W237" s="391" t="s">
        <v>663</v>
      </c>
      <c r="X237" s="391" t="s">
        <v>662</v>
      </c>
      <c r="Y237" s="391"/>
      <c r="Z237" s="392">
        <v>291</v>
      </c>
      <c r="AA237" s="391" t="s">
        <v>706</v>
      </c>
    </row>
    <row r="238" spans="23:27" ht="12.75">
      <c r="W238" s="391" t="s">
        <v>664</v>
      </c>
      <c r="X238" s="391" t="s">
        <v>662</v>
      </c>
      <c r="Y238" s="391"/>
      <c r="Z238" s="392">
        <v>292</v>
      </c>
      <c r="AA238" s="391" t="s">
        <v>706</v>
      </c>
    </row>
    <row r="239" spans="23:27" ht="12.75">
      <c r="W239" s="391" t="s">
        <v>665</v>
      </c>
      <c r="X239" s="391" t="s">
        <v>666</v>
      </c>
      <c r="Y239" s="391"/>
      <c r="Z239" s="392">
        <v>293</v>
      </c>
      <c r="AA239" s="391" t="s">
        <v>706</v>
      </c>
    </row>
    <row r="240" spans="23:27" ht="12.75">
      <c r="W240" s="391" t="s">
        <v>246</v>
      </c>
      <c r="X240" s="391" t="s">
        <v>246</v>
      </c>
      <c r="Y240" s="391"/>
      <c r="Z240" s="392">
        <v>294</v>
      </c>
      <c r="AA240" s="391" t="s">
        <v>706</v>
      </c>
    </row>
    <row r="241" spans="23:27" ht="12.75">
      <c r="W241" s="391"/>
      <c r="X241" s="391"/>
      <c r="Y241" s="391"/>
      <c r="Z241" s="392">
        <v>295</v>
      </c>
      <c r="AA241" s="391" t="s">
        <v>707</v>
      </c>
    </row>
    <row r="242" spans="23:27" ht="12.75">
      <c r="W242" s="391"/>
      <c r="X242" s="391"/>
      <c r="Y242" s="391"/>
      <c r="Z242" s="392">
        <v>296</v>
      </c>
      <c r="AA242" s="391" t="s">
        <v>707</v>
      </c>
    </row>
    <row r="243" spans="23:27" ht="12.75">
      <c r="W243" s="391"/>
      <c r="X243" s="391"/>
      <c r="Y243" s="391"/>
      <c r="Z243" s="392">
        <v>297</v>
      </c>
      <c r="AA243" s="391" t="s">
        <v>707</v>
      </c>
    </row>
    <row r="244" spans="23:27" ht="12.75">
      <c r="W244" s="391"/>
      <c r="X244" s="391"/>
      <c r="Y244" s="391"/>
      <c r="Z244" s="392">
        <v>298</v>
      </c>
      <c r="AA244" s="391" t="s">
        <v>707</v>
      </c>
    </row>
    <row r="245" spans="23:27" ht="12.75">
      <c r="W245" s="391"/>
      <c r="X245" s="391"/>
      <c r="Y245" s="391"/>
      <c r="Z245" s="392">
        <v>299</v>
      </c>
      <c r="AA245" s="391" t="s">
        <v>707</v>
      </c>
    </row>
    <row r="246" spans="23:27" ht="12.75">
      <c r="W246" s="391"/>
      <c r="X246" s="391"/>
      <c r="Y246" s="391"/>
      <c r="Z246" s="392">
        <v>30</v>
      </c>
      <c r="AA246" s="391" t="s">
        <v>667</v>
      </c>
    </row>
    <row r="247" spans="23:27" ht="12.75">
      <c r="W247" s="391"/>
      <c r="X247" s="391"/>
      <c r="Y247" s="391"/>
      <c r="Z247" s="392">
        <v>300</v>
      </c>
      <c r="AA247" s="391" t="s">
        <v>708</v>
      </c>
    </row>
    <row r="248" spans="23:27" ht="12.75">
      <c r="W248" s="391"/>
      <c r="X248" s="391"/>
      <c r="Y248" s="391"/>
      <c r="Z248" s="392">
        <v>301</v>
      </c>
      <c r="AA248" s="391" t="s">
        <v>708</v>
      </c>
    </row>
    <row r="249" spans="23:27" ht="12.75">
      <c r="W249" s="391"/>
      <c r="X249" s="391"/>
      <c r="Y249" s="391"/>
      <c r="Z249" s="392">
        <v>303</v>
      </c>
      <c r="AA249" s="391" t="s">
        <v>709</v>
      </c>
    </row>
    <row r="250" spans="23:27" ht="12.75">
      <c r="W250" s="391"/>
      <c r="X250" s="391"/>
      <c r="Y250" s="391"/>
      <c r="Z250" s="392">
        <v>304</v>
      </c>
      <c r="AA250" s="391" t="s">
        <v>709</v>
      </c>
    </row>
    <row r="251" spans="23:27" ht="12.75">
      <c r="W251" s="391"/>
      <c r="X251" s="391"/>
      <c r="Y251" s="391"/>
      <c r="Z251" s="392">
        <v>305</v>
      </c>
      <c r="AA251" s="391" t="s">
        <v>605</v>
      </c>
    </row>
    <row r="252" spans="23:27" ht="12.75">
      <c r="W252" s="391"/>
      <c r="X252" s="391"/>
      <c r="Y252" s="391"/>
      <c r="Z252" s="392">
        <v>306</v>
      </c>
      <c r="AA252" s="391" t="s">
        <v>605</v>
      </c>
    </row>
    <row r="253" spans="23:27" ht="12.75">
      <c r="W253" s="391"/>
      <c r="X253" s="391"/>
      <c r="Y253" s="391"/>
      <c r="Z253" s="392">
        <v>307</v>
      </c>
      <c r="AA253" s="391" t="s">
        <v>605</v>
      </c>
    </row>
    <row r="254" spans="23:27" ht="12.75">
      <c r="W254" s="391"/>
      <c r="X254" s="391"/>
      <c r="Y254" s="391"/>
      <c r="Z254" s="392">
        <v>308</v>
      </c>
      <c r="AA254" s="391" t="s">
        <v>704</v>
      </c>
    </row>
    <row r="255" spans="23:27" ht="12.75">
      <c r="W255" s="391"/>
      <c r="X255" s="391"/>
      <c r="Y255" s="391"/>
      <c r="Z255" s="392">
        <v>309</v>
      </c>
      <c r="AA255" s="391" t="s">
        <v>704</v>
      </c>
    </row>
    <row r="256" spans="23:27" ht="12.75">
      <c r="W256" s="391"/>
      <c r="X256" s="391"/>
      <c r="Y256" s="391"/>
      <c r="Z256" s="392">
        <v>31</v>
      </c>
      <c r="AA256" s="391" t="s">
        <v>667</v>
      </c>
    </row>
    <row r="257" spans="23:27" ht="12.75">
      <c r="W257" s="391"/>
      <c r="X257" s="391"/>
      <c r="Y257" s="391"/>
      <c r="Z257" s="392">
        <v>310</v>
      </c>
      <c r="AA257" s="391" t="s">
        <v>710</v>
      </c>
    </row>
    <row r="258" spans="23:27" ht="12.75">
      <c r="W258" s="391"/>
      <c r="X258" s="391"/>
      <c r="Y258" s="391"/>
      <c r="Z258" s="392">
        <v>311</v>
      </c>
      <c r="AA258" s="391" t="s">
        <v>710</v>
      </c>
    </row>
    <row r="259" spans="23:27" ht="12.75">
      <c r="W259" s="391"/>
      <c r="X259" s="391"/>
      <c r="Y259" s="391"/>
      <c r="Z259" s="392">
        <v>312</v>
      </c>
      <c r="AA259" s="391" t="s">
        <v>710</v>
      </c>
    </row>
    <row r="260" spans="23:27" ht="12.75">
      <c r="W260" s="391"/>
      <c r="X260" s="391"/>
      <c r="Y260" s="391"/>
      <c r="Z260" s="392">
        <v>313</v>
      </c>
      <c r="AA260" s="391" t="s">
        <v>685</v>
      </c>
    </row>
    <row r="261" spans="23:27" ht="12.75">
      <c r="W261" s="391"/>
      <c r="X261" s="391"/>
      <c r="Y261" s="391"/>
      <c r="Z261" s="392">
        <v>314</v>
      </c>
      <c r="AA261" s="391" t="s">
        <v>685</v>
      </c>
    </row>
    <row r="262" spans="23:27" ht="12.75">
      <c r="W262" s="391"/>
      <c r="X262" s="391"/>
      <c r="Y262" s="391"/>
      <c r="Z262" s="392">
        <v>315</v>
      </c>
      <c r="AA262" s="391" t="s">
        <v>685</v>
      </c>
    </row>
    <row r="263" spans="23:27" ht="12.75">
      <c r="W263" s="391"/>
      <c r="X263" s="391"/>
      <c r="Y263" s="391"/>
      <c r="Z263" s="392">
        <v>320</v>
      </c>
      <c r="AA263" s="391" t="s">
        <v>711</v>
      </c>
    </row>
    <row r="264" spans="23:27" ht="12.75">
      <c r="W264" s="391"/>
      <c r="X264" s="391"/>
      <c r="Y264" s="391"/>
      <c r="Z264" s="392">
        <v>321</v>
      </c>
      <c r="AA264" s="391" t="s">
        <v>711</v>
      </c>
    </row>
    <row r="265" spans="23:27" ht="12.75">
      <c r="W265" s="391"/>
      <c r="X265" s="391"/>
      <c r="Y265" s="391"/>
      <c r="Z265" s="392">
        <v>322</v>
      </c>
      <c r="AA265" s="391" t="s">
        <v>711</v>
      </c>
    </row>
    <row r="266" spans="23:27" ht="12.75">
      <c r="W266" s="391"/>
      <c r="X266" s="391"/>
      <c r="Y266" s="391"/>
      <c r="Z266" s="392">
        <v>323</v>
      </c>
      <c r="AA266" s="391" t="s">
        <v>711</v>
      </c>
    </row>
    <row r="267" spans="23:27" ht="12.75">
      <c r="W267" s="391"/>
      <c r="X267" s="391"/>
      <c r="Y267" s="391"/>
      <c r="Z267" s="392">
        <v>324</v>
      </c>
      <c r="AA267" s="391" t="s">
        <v>711</v>
      </c>
    </row>
    <row r="268" spans="23:27" ht="12.75">
      <c r="W268" s="391"/>
      <c r="X268" s="391"/>
      <c r="Y268" s="391"/>
      <c r="Z268" s="392">
        <v>325</v>
      </c>
      <c r="AA268" s="391" t="s">
        <v>711</v>
      </c>
    </row>
    <row r="269" spans="23:27" ht="12.75">
      <c r="W269" s="391"/>
      <c r="X269" s="391"/>
      <c r="Y269" s="391"/>
      <c r="Z269" s="392">
        <v>326</v>
      </c>
      <c r="AA269" s="391" t="s">
        <v>711</v>
      </c>
    </row>
    <row r="270" spans="23:27" ht="12.75">
      <c r="W270" s="391"/>
      <c r="X270" s="391"/>
      <c r="Y270" s="391"/>
      <c r="Z270" s="392">
        <v>327</v>
      </c>
      <c r="AA270" s="391" t="s">
        <v>657</v>
      </c>
    </row>
    <row r="271" spans="23:27" ht="12.75">
      <c r="W271" s="391"/>
      <c r="X271" s="391"/>
      <c r="Y271" s="391"/>
      <c r="Z271" s="392">
        <v>329</v>
      </c>
      <c r="AA271" s="391" t="s">
        <v>686</v>
      </c>
    </row>
    <row r="272" spans="23:27" ht="12.75">
      <c r="W272" s="391"/>
      <c r="X272" s="391"/>
      <c r="Y272" s="391"/>
      <c r="Z272" s="392">
        <v>330</v>
      </c>
      <c r="AA272" s="391" t="s">
        <v>686</v>
      </c>
    </row>
    <row r="273" spans="23:27" ht="12.75">
      <c r="W273" s="391"/>
      <c r="X273" s="391"/>
      <c r="Y273" s="391"/>
      <c r="Z273" s="392">
        <v>331</v>
      </c>
      <c r="AA273" s="391" t="s">
        <v>686</v>
      </c>
    </row>
    <row r="274" spans="23:27" ht="12.75">
      <c r="W274" s="391"/>
      <c r="X274" s="391"/>
      <c r="Y274" s="391"/>
      <c r="Z274" s="392">
        <v>334</v>
      </c>
      <c r="AA274" s="391" t="s">
        <v>726</v>
      </c>
    </row>
    <row r="275" spans="23:27" ht="12.75">
      <c r="W275" s="391"/>
      <c r="X275" s="391"/>
      <c r="Y275" s="391"/>
      <c r="Z275" s="392">
        <v>335</v>
      </c>
      <c r="AA275" s="391" t="s">
        <v>712</v>
      </c>
    </row>
    <row r="276" spans="23:27" ht="12.75">
      <c r="W276" s="391"/>
      <c r="X276" s="391"/>
      <c r="Y276" s="391"/>
      <c r="Z276" s="392">
        <v>336</v>
      </c>
      <c r="AA276" s="391" t="s">
        <v>713</v>
      </c>
    </row>
    <row r="277" spans="23:27" ht="12.75">
      <c r="W277" s="391"/>
      <c r="X277" s="391"/>
      <c r="Y277" s="391"/>
      <c r="Z277" s="392">
        <v>337</v>
      </c>
      <c r="AA277" s="391" t="s">
        <v>713</v>
      </c>
    </row>
    <row r="278" spans="23:27" ht="12.75">
      <c r="W278" s="391"/>
      <c r="X278" s="391"/>
      <c r="Y278" s="391"/>
      <c r="Z278" s="392">
        <v>338</v>
      </c>
      <c r="AA278" s="391" t="s">
        <v>714</v>
      </c>
    </row>
    <row r="279" spans="23:27" ht="12.75">
      <c r="W279" s="391"/>
      <c r="X279" s="391"/>
      <c r="Y279" s="391"/>
      <c r="Z279" s="392">
        <v>339</v>
      </c>
      <c r="AA279" s="391" t="s">
        <v>714</v>
      </c>
    </row>
    <row r="280" spans="23:27" ht="12.75">
      <c r="W280" s="391"/>
      <c r="X280" s="391"/>
      <c r="Y280" s="391"/>
      <c r="Z280" s="392">
        <v>34</v>
      </c>
      <c r="AA280" s="391" t="s">
        <v>893</v>
      </c>
    </row>
    <row r="281" spans="23:27" ht="12.75">
      <c r="W281" s="391"/>
      <c r="X281" s="391"/>
      <c r="Y281" s="391"/>
      <c r="Z281" s="392">
        <v>340</v>
      </c>
      <c r="AA281" s="391" t="s">
        <v>715</v>
      </c>
    </row>
    <row r="282" spans="23:27" ht="12.75">
      <c r="W282" s="391"/>
      <c r="X282" s="391"/>
      <c r="Y282" s="391"/>
      <c r="Z282" s="392">
        <v>341</v>
      </c>
      <c r="AA282" s="391" t="s">
        <v>715</v>
      </c>
    </row>
    <row r="283" spans="23:27" ht="12.75">
      <c r="W283" s="391"/>
      <c r="X283" s="391"/>
      <c r="Y283" s="391"/>
      <c r="Z283" s="392">
        <v>342</v>
      </c>
      <c r="AA283" s="391" t="s">
        <v>618</v>
      </c>
    </row>
    <row r="284" spans="23:27" ht="12.75">
      <c r="W284" s="391"/>
      <c r="X284" s="391"/>
      <c r="Y284" s="391"/>
      <c r="Z284" s="392">
        <v>343</v>
      </c>
      <c r="AA284" s="391" t="s">
        <v>618</v>
      </c>
    </row>
    <row r="285" spans="23:27" ht="12.75">
      <c r="W285" s="391"/>
      <c r="X285" s="391"/>
      <c r="Y285" s="391"/>
      <c r="Z285" s="392">
        <v>344</v>
      </c>
      <c r="AA285" s="391" t="s">
        <v>618</v>
      </c>
    </row>
    <row r="286" spans="23:27" ht="12.75">
      <c r="W286" s="391"/>
      <c r="X286" s="391"/>
      <c r="Y286" s="391"/>
      <c r="Z286" s="392">
        <v>346</v>
      </c>
      <c r="AA286" s="391" t="s">
        <v>712</v>
      </c>
    </row>
    <row r="287" spans="23:27" ht="12.75">
      <c r="W287" s="391"/>
      <c r="X287" s="391"/>
      <c r="Y287" s="391"/>
      <c r="Z287" s="392">
        <v>348</v>
      </c>
      <c r="AA287" s="391" t="s">
        <v>716</v>
      </c>
    </row>
    <row r="288" spans="23:27" ht="12.75">
      <c r="W288" s="391"/>
      <c r="X288" s="391"/>
      <c r="Y288" s="391"/>
      <c r="Z288" s="392">
        <v>35</v>
      </c>
      <c r="AA288" s="391" t="s">
        <v>893</v>
      </c>
    </row>
    <row r="289" spans="23:27" ht="12.75">
      <c r="W289" s="391"/>
      <c r="X289" s="391"/>
      <c r="Y289" s="391"/>
      <c r="Z289" s="392">
        <v>350</v>
      </c>
      <c r="AA289" s="391" t="s">
        <v>717</v>
      </c>
    </row>
    <row r="290" spans="23:27" ht="12.75">
      <c r="W290" s="391"/>
      <c r="X290" s="391"/>
      <c r="Y290" s="391"/>
      <c r="Z290" s="392">
        <v>351</v>
      </c>
      <c r="AA290" s="391" t="s">
        <v>717</v>
      </c>
    </row>
    <row r="291" spans="23:27" ht="12.75">
      <c r="W291" s="391"/>
      <c r="X291" s="391"/>
      <c r="Y291" s="391"/>
      <c r="Z291" s="392">
        <v>352</v>
      </c>
      <c r="AA291" s="391" t="s">
        <v>717</v>
      </c>
    </row>
    <row r="292" spans="23:27" ht="12.75">
      <c r="W292" s="391"/>
      <c r="X292" s="391"/>
      <c r="Y292" s="391"/>
      <c r="Z292" s="392">
        <v>353</v>
      </c>
      <c r="AA292" s="391" t="s">
        <v>717</v>
      </c>
    </row>
    <row r="293" spans="23:27" ht="12.75">
      <c r="W293" s="391"/>
      <c r="X293" s="391"/>
      <c r="Y293" s="391"/>
      <c r="Z293" s="392">
        <v>354</v>
      </c>
      <c r="AA293" s="391" t="s">
        <v>717</v>
      </c>
    </row>
    <row r="294" spans="23:27" ht="12.75">
      <c r="W294" s="391"/>
      <c r="X294" s="391"/>
      <c r="Y294" s="391"/>
      <c r="Z294" s="392">
        <v>355</v>
      </c>
      <c r="AA294" s="391" t="s">
        <v>718</v>
      </c>
    </row>
    <row r="295" spans="23:27" ht="12.75">
      <c r="W295" s="391"/>
      <c r="X295" s="391"/>
      <c r="Y295" s="391"/>
      <c r="Z295" s="392">
        <v>356</v>
      </c>
      <c r="AA295" s="391" t="s">
        <v>718</v>
      </c>
    </row>
    <row r="296" spans="23:27" ht="12.75">
      <c r="W296" s="391"/>
      <c r="X296" s="391"/>
      <c r="Y296" s="391"/>
      <c r="Z296" s="392">
        <v>357</v>
      </c>
      <c r="AA296" s="391" t="s">
        <v>718</v>
      </c>
    </row>
    <row r="297" spans="23:27" ht="12.75">
      <c r="W297" s="391"/>
      <c r="X297" s="391"/>
      <c r="Y297" s="391"/>
      <c r="Z297" s="392">
        <v>358</v>
      </c>
      <c r="AA297" s="391" t="s">
        <v>718</v>
      </c>
    </row>
    <row r="298" spans="23:27" ht="12.75">
      <c r="W298" s="391"/>
      <c r="X298" s="391"/>
      <c r="Y298" s="391"/>
      <c r="Z298" s="392">
        <v>36</v>
      </c>
      <c r="AA298" s="391" t="s">
        <v>893</v>
      </c>
    </row>
    <row r="299" spans="23:27" ht="12.75">
      <c r="W299" s="391"/>
      <c r="X299" s="391"/>
      <c r="Y299" s="391"/>
      <c r="Z299" s="392">
        <v>361</v>
      </c>
      <c r="AA299" s="391" t="s">
        <v>444</v>
      </c>
    </row>
    <row r="300" spans="23:27" ht="12.75">
      <c r="W300" s="391"/>
      <c r="X300" s="391"/>
      <c r="Y300" s="391"/>
      <c r="Z300" s="392">
        <v>362</v>
      </c>
      <c r="AA300" s="391" t="s">
        <v>444</v>
      </c>
    </row>
    <row r="301" spans="23:27" ht="12.75">
      <c r="W301" s="391"/>
      <c r="X301" s="391"/>
      <c r="Y301" s="391"/>
      <c r="Z301" s="392">
        <v>363</v>
      </c>
      <c r="AA301" s="391" t="s">
        <v>444</v>
      </c>
    </row>
    <row r="302" spans="23:27" ht="12.75">
      <c r="W302" s="391"/>
      <c r="X302" s="391"/>
      <c r="Y302" s="391"/>
      <c r="Z302" s="392">
        <v>364</v>
      </c>
      <c r="AA302" s="391" t="s">
        <v>444</v>
      </c>
    </row>
    <row r="303" spans="23:27" ht="12.75">
      <c r="W303" s="391"/>
      <c r="X303" s="391"/>
      <c r="Y303" s="391"/>
      <c r="Z303" s="392">
        <v>365</v>
      </c>
      <c r="AA303" s="391" t="s">
        <v>444</v>
      </c>
    </row>
    <row r="304" spans="23:27" ht="12.75">
      <c r="W304" s="391"/>
      <c r="X304" s="391"/>
      <c r="Y304" s="391"/>
      <c r="Z304" s="392">
        <v>366</v>
      </c>
      <c r="AA304" s="391" t="s">
        <v>444</v>
      </c>
    </row>
    <row r="305" spans="23:27" ht="12.75">
      <c r="W305" s="391"/>
      <c r="X305" s="391"/>
      <c r="Y305" s="391"/>
      <c r="Z305" s="392">
        <v>367</v>
      </c>
      <c r="AA305" s="391" t="s">
        <v>678</v>
      </c>
    </row>
    <row r="306" spans="23:27" ht="12.75">
      <c r="W306" s="391"/>
      <c r="X306" s="391"/>
      <c r="Y306" s="391"/>
      <c r="Z306" s="392">
        <v>368</v>
      </c>
      <c r="AA306" s="391" t="s">
        <v>444</v>
      </c>
    </row>
    <row r="307" spans="23:27" ht="12.75">
      <c r="W307" s="391"/>
      <c r="X307" s="391"/>
      <c r="Y307" s="391"/>
      <c r="Z307" s="392">
        <v>37</v>
      </c>
      <c r="AA307" s="391" t="s">
        <v>893</v>
      </c>
    </row>
    <row r="308" spans="23:27" ht="12.75">
      <c r="W308" s="391"/>
      <c r="X308" s="391"/>
      <c r="Y308" s="391"/>
      <c r="Z308" s="392">
        <v>370</v>
      </c>
      <c r="AA308" s="391" t="s">
        <v>627</v>
      </c>
    </row>
    <row r="309" spans="23:27" ht="12.75">
      <c r="W309" s="391"/>
      <c r="X309" s="391"/>
      <c r="Y309" s="391"/>
      <c r="Z309" s="392">
        <v>371</v>
      </c>
      <c r="AA309" s="391" t="s">
        <v>627</v>
      </c>
    </row>
    <row r="310" spans="23:27" ht="12.75">
      <c r="W310" s="391"/>
      <c r="X310" s="391"/>
      <c r="Y310" s="391"/>
      <c r="Z310" s="392">
        <v>372</v>
      </c>
      <c r="AA310" s="391" t="s">
        <v>674</v>
      </c>
    </row>
    <row r="311" spans="23:27" ht="12.75">
      <c r="W311" s="391"/>
      <c r="X311" s="391"/>
      <c r="Y311" s="391"/>
      <c r="Z311" s="392">
        <v>373</v>
      </c>
      <c r="AA311" s="391" t="s">
        <v>674</v>
      </c>
    </row>
    <row r="312" spans="23:27" ht="12.75">
      <c r="W312" s="391"/>
      <c r="X312" s="391"/>
      <c r="Y312" s="391"/>
      <c r="Z312" s="392">
        <v>374</v>
      </c>
      <c r="AA312" s="391" t="s">
        <v>674</v>
      </c>
    </row>
    <row r="313" spans="23:27" ht="12.75">
      <c r="W313" s="391"/>
      <c r="X313" s="391"/>
      <c r="Y313" s="391"/>
      <c r="Z313" s="392">
        <v>375</v>
      </c>
      <c r="AA313" s="391" t="s">
        <v>674</v>
      </c>
    </row>
    <row r="314" spans="23:27" ht="12.75">
      <c r="W314" s="391"/>
      <c r="X314" s="391"/>
      <c r="Y314" s="391"/>
      <c r="Z314" s="392">
        <v>376</v>
      </c>
      <c r="AA314" s="391" t="s">
        <v>674</v>
      </c>
    </row>
    <row r="315" spans="23:27" ht="12.75">
      <c r="W315" s="391"/>
      <c r="X315" s="391"/>
      <c r="Y315" s="391"/>
      <c r="Z315" s="392">
        <v>377</v>
      </c>
      <c r="AA315" s="391" t="s">
        <v>674</v>
      </c>
    </row>
    <row r="316" spans="23:27" ht="12.75">
      <c r="W316" s="391"/>
      <c r="X316" s="391"/>
      <c r="Y316" s="391"/>
      <c r="Z316" s="392">
        <v>378</v>
      </c>
      <c r="AA316" s="391" t="s">
        <v>668</v>
      </c>
    </row>
    <row r="317" spans="23:27" ht="12.75">
      <c r="W317" s="391"/>
      <c r="X317" s="391"/>
      <c r="Y317" s="391"/>
      <c r="Z317" s="392">
        <v>38</v>
      </c>
      <c r="AA317" s="391" t="s">
        <v>893</v>
      </c>
    </row>
    <row r="318" spans="23:27" ht="12.75">
      <c r="W318" s="391"/>
      <c r="X318" s="391"/>
      <c r="Y318" s="391"/>
      <c r="Z318" s="392">
        <v>380</v>
      </c>
      <c r="AA318" s="391" t="s">
        <v>719</v>
      </c>
    </row>
    <row r="319" spans="23:27" ht="12.75">
      <c r="W319" s="391"/>
      <c r="X319" s="391"/>
      <c r="Y319" s="391"/>
      <c r="Z319" s="392">
        <v>381</v>
      </c>
      <c r="AA319" s="391" t="s">
        <v>719</v>
      </c>
    </row>
    <row r="320" spans="23:27" ht="12.75">
      <c r="W320" s="391"/>
      <c r="X320" s="391"/>
      <c r="Y320" s="391"/>
      <c r="Z320" s="392">
        <v>382</v>
      </c>
      <c r="AA320" s="391" t="s">
        <v>719</v>
      </c>
    </row>
    <row r="321" spans="23:27" ht="12.75">
      <c r="W321" s="391"/>
      <c r="X321" s="391"/>
      <c r="Y321" s="391"/>
      <c r="Z321" s="392">
        <v>383</v>
      </c>
      <c r="AA321" s="391" t="s">
        <v>719</v>
      </c>
    </row>
    <row r="322" spans="23:27" ht="12.75">
      <c r="W322" s="391"/>
      <c r="X322" s="391"/>
      <c r="Y322" s="391"/>
      <c r="Z322" s="392">
        <v>384</v>
      </c>
      <c r="AA322" s="391" t="s">
        <v>719</v>
      </c>
    </row>
    <row r="323" spans="23:27" ht="12.75">
      <c r="W323" s="391"/>
      <c r="X323" s="391"/>
      <c r="Y323" s="391"/>
      <c r="Z323" s="392">
        <v>385</v>
      </c>
      <c r="AA323" s="391" t="s">
        <v>719</v>
      </c>
    </row>
    <row r="324" spans="23:27" ht="12.75">
      <c r="W324" s="391"/>
      <c r="X324" s="391"/>
      <c r="Y324" s="391"/>
      <c r="Z324" s="392">
        <v>386</v>
      </c>
      <c r="AA324" s="391" t="s">
        <v>721</v>
      </c>
    </row>
    <row r="325" spans="23:27" ht="12.75">
      <c r="W325" s="391"/>
      <c r="X325" s="391"/>
      <c r="Y325" s="391"/>
      <c r="Z325" s="392">
        <v>387</v>
      </c>
      <c r="AA325" s="391" t="s">
        <v>721</v>
      </c>
    </row>
    <row r="326" spans="23:27" ht="12.75">
      <c r="W326" s="391"/>
      <c r="X326" s="391"/>
      <c r="Y326" s="391"/>
      <c r="Z326" s="392">
        <v>39</v>
      </c>
      <c r="AA326" s="391" t="s">
        <v>893</v>
      </c>
    </row>
    <row r="327" spans="23:27" ht="12.75">
      <c r="W327" s="391"/>
      <c r="X327" s="391"/>
      <c r="Y327" s="391"/>
      <c r="Z327" s="392">
        <v>390</v>
      </c>
      <c r="AA327" s="391" t="s">
        <v>720</v>
      </c>
    </row>
    <row r="328" spans="23:27" ht="12.75">
      <c r="W328" s="391"/>
      <c r="X328" s="391"/>
      <c r="Y328" s="391"/>
      <c r="Z328" s="392">
        <v>391</v>
      </c>
      <c r="AA328" s="391" t="s">
        <v>720</v>
      </c>
    </row>
    <row r="329" spans="23:27" ht="12.75">
      <c r="W329" s="391"/>
      <c r="X329" s="391"/>
      <c r="Y329" s="391"/>
      <c r="Z329" s="392">
        <v>392</v>
      </c>
      <c r="AA329" s="391" t="s">
        <v>720</v>
      </c>
    </row>
    <row r="330" spans="23:27" ht="12.75">
      <c r="W330" s="391"/>
      <c r="X330" s="391"/>
      <c r="Y330" s="391"/>
      <c r="Z330" s="392">
        <v>393</v>
      </c>
      <c r="AA330" s="391" t="s">
        <v>720</v>
      </c>
    </row>
    <row r="331" spans="23:27" ht="12.75">
      <c r="W331" s="391"/>
      <c r="X331" s="391"/>
      <c r="Y331" s="391"/>
      <c r="Z331" s="392">
        <v>394</v>
      </c>
      <c r="AA331" s="391" t="s">
        <v>720</v>
      </c>
    </row>
    <row r="332" spans="23:27" ht="12.75">
      <c r="W332" s="391"/>
      <c r="X332" s="391"/>
      <c r="Y332" s="391"/>
      <c r="Z332" s="392">
        <v>395</v>
      </c>
      <c r="AA332" s="391" t="s">
        <v>720</v>
      </c>
    </row>
    <row r="333" spans="23:27" ht="12.75">
      <c r="W333" s="391"/>
      <c r="X333" s="391"/>
      <c r="Y333" s="391"/>
      <c r="Z333" s="392">
        <v>396</v>
      </c>
      <c r="AA333" s="391" t="s">
        <v>720</v>
      </c>
    </row>
    <row r="334" spans="23:27" ht="12.75">
      <c r="W334" s="391"/>
      <c r="X334" s="391"/>
      <c r="Y334" s="391"/>
      <c r="Z334" s="392">
        <v>397</v>
      </c>
      <c r="AA334" s="391" t="s">
        <v>675</v>
      </c>
    </row>
    <row r="335" spans="23:27" ht="12.75">
      <c r="W335" s="391"/>
      <c r="X335" s="391"/>
      <c r="Y335" s="391"/>
      <c r="Z335" s="392">
        <v>399</v>
      </c>
      <c r="AA335" s="391" t="s">
        <v>675</v>
      </c>
    </row>
    <row r="336" spans="23:27" ht="12.75">
      <c r="W336" s="391"/>
      <c r="X336" s="391"/>
      <c r="Y336" s="391"/>
      <c r="Z336" s="392">
        <v>40</v>
      </c>
      <c r="AA336" s="391" t="s">
        <v>622</v>
      </c>
    </row>
    <row r="337" spans="23:27" ht="12.75">
      <c r="W337" s="391"/>
      <c r="X337" s="391"/>
      <c r="Y337" s="391"/>
      <c r="Z337" s="392">
        <v>400</v>
      </c>
      <c r="AA337" s="391" t="s">
        <v>675</v>
      </c>
    </row>
    <row r="338" spans="23:27" ht="12.75">
      <c r="W338" s="391"/>
      <c r="X338" s="391"/>
      <c r="Y338" s="391"/>
      <c r="Z338" s="392">
        <v>401</v>
      </c>
      <c r="AA338" s="391" t="s">
        <v>675</v>
      </c>
    </row>
    <row r="339" spans="23:27" ht="12.75">
      <c r="W339" s="391"/>
      <c r="X339" s="391"/>
      <c r="Y339" s="391"/>
      <c r="Z339" s="392">
        <v>402</v>
      </c>
      <c r="AA339" s="391" t="s">
        <v>675</v>
      </c>
    </row>
    <row r="340" spans="23:27" ht="12.75">
      <c r="W340" s="391"/>
      <c r="X340" s="391"/>
      <c r="Y340" s="391"/>
      <c r="Z340" s="392">
        <v>403</v>
      </c>
      <c r="AA340" s="391" t="s">
        <v>675</v>
      </c>
    </row>
    <row r="341" spans="23:27" ht="12.75">
      <c r="W341" s="391"/>
      <c r="X341" s="391"/>
      <c r="Y341" s="391"/>
      <c r="Z341" s="392">
        <v>404</v>
      </c>
      <c r="AA341" s="391" t="s">
        <v>675</v>
      </c>
    </row>
    <row r="342" spans="23:27" ht="12.75">
      <c r="W342" s="391"/>
      <c r="X342" s="391"/>
      <c r="Y342" s="391"/>
      <c r="Z342" s="392">
        <v>405</v>
      </c>
      <c r="AA342" s="391" t="s">
        <v>678</v>
      </c>
    </row>
    <row r="343" spans="23:27" ht="12.75">
      <c r="W343" s="391"/>
      <c r="X343" s="391"/>
      <c r="Y343" s="391"/>
      <c r="Z343" s="392">
        <v>406</v>
      </c>
      <c r="AA343" s="391" t="s">
        <v>675</v>
      </c>
    </row>
    <row r="344" spans="23:27" ht="12.75">
      <c r="W344" s="391"/>
      <c r="X344" s="391"/>
      <c r="Y344" s="391"/>
      <c r="Z344" s="392">
        <v>407</v>
      </c>
      <c r="AA344" s="391" t="s">
        <v>675</v>
      </c>
    </row>
    <row r="345" spans="23:27" ht="12.75">
      <c r="W345" s="391"/>
      <c r="X345" s="391"/>
      <c r="Y345" s="391"/>
      <c r="Z345" s="392">
        <v>409</v>
      </c>
      <c r="AA345" s="391" t="s">
        <v>721</v>
      </c>
    </row>
    <row r="346" spans="23:27" ht="12.75">
      <c r="W346" s="391"/>
      <c r="X346" s="391"/>
      <c r="Y346" s="391"/>
      <c r="Z346" s="392">
        <v>41</v>
      </c>
      <c r="AA346" s="391" t="s">
        <v>622</v>
      </c>
    </row>
    <row r="347" spans="23:27" ht="12.75">
      <c r="W347" s="391"/>
      <c r="X347" s="391"/>
      <c r="Y347" s="391"/>
      <c r="Z347" s="392">
        <v>410</v>
      </c>
      <c r="AA347" s="391" t="s">
        <v>721</v>
      </c>
    </row>
    <row r="348" spans="23:27" ht="12.75">
      <c r="W348" s="391"/>
      <c r="X348" s="391"/>
      <c r="Y348" s="391"/>
      <c r="Z348" s="392">
        <v>411</v>
      </c>
      <c r="AA348" s="391" t="s">
        <v>721</v>
      </c>
    </row>
    <row r="349" spans="23:27" ht="12.75">
      <c r="W349" s="391"/>
      <c r="X349" s="391"/>
      <c r="Y349" s="391"/>
      <c r="Z349" s="392">
        <v>412</v>
      </c>
      <c r="AA349" s="391" t="s">
        <v>721</v>
      </c>
    </row>
    <row r="350" spans="23:27" ht="12.75">
      <c r="W350" s="391"/>
      <c r="X350" s="391"/>
      <c r="Y350" s="391"/>
      <c r="Z350" s="392">
        <v>413</v>
      </c>
      <c r="AA350" s="391" t="s">
        <v>721</v>
      </c>
    </row>
    <row r="351" spans="23:27" ht="12.75">
      <c r="W351" s="391"/>
      <c r="X351" s="391"/>
      <c r="Y351" s="391"/>
      <c r="Z351" s="392">
        <v>414</v>
      </c>
      <c r="AA351" s="391" t="s">
        <v>721</v>
      </c>
    </row>
    <row r="352" spans="23:27" ht="12.75">
      <c r="W352" s="391"/>
      <c r="X352" s="391"/>
      <c r="Y352" s="391"/>
      <c r="Z352" s="392">
        <v>415</v>
      </c>
      <c r="AA352" s="391" t="s">
        <v>721</v>
      </c>
    </row>
    <row r="353" spans="23:27" ht="12.75">
      <c r="W353" s="391"/>
      <c r="X353" s="391"/>
      <c r="Y353" s="391"/>
      <c r="Z353" s="392">
        <v>416</v>
      </c>
      <c r="AA353" s="391" t="s">
        <v>721</v>
      </c>
    </row>
    <row r="354" spans="23:27" ht="12.75">
      <c r="W354" s="391"/>
      <c r="X354" s="391"/>
      <c r="Y354" s="391"/>
      <c r="Z354" s="392">
        <v>417</v>
      </c>
      <c r="AA354" s="391" t="s">
        <v>721</v>
      </c>
    </row>
    <row r="355" spans="23:27" ht="12.75">
      <c r="W355" s="391"/>
      <c r="X355" s="391"/>
      <c r="Y355" s="391"/>
      <c r="Z355" s="392">
        <v>418</v>
      </c>
      <c r="AA355" s="391" t="s">
        <v>721</v>
      </c>
    </row>
    <row r="356" spans="23:27" ht="12.75">
      <c r="W356" s="391"/>
      <c r="X356" s="391"/>
      <c r="Y356" s="391"/>
      <c r="Z356" s="392">
        <v>42</v>
      </c>
      <c r="AA356" s="391" t="s">
        <v>622</v>
      </c>
    </row>
    <row r="357" spans="23:27" ht="12.75">
      <c r="W357" s="391"/>
      <c r="X357" s="391"/>
      <c r="Y357" s="391"/>
      <c r="Z357" s="392">
        <v>423</v>
      </c>
      <c r="AA357" s="391" t="s">
        <v>722</v>
      </c>
    </row>
    <row r="358" spans="23:27" ht="12.75">
      <c r="W358" s="391"/>
      <c r="X358" s="391"/>
      <c r="Y358" s="391"/>
      <c r="Z358" s="392">
        <v>424</v>
      </c>
      <c r="AA358" s="391" t="s">
        <v>722</v>
      </c>
    </row>
    <row r="359" spans="23:27" ht="12.75">
      <c r="W359" s="391"/>
      <c r="X359" s="391"/>
      <c r="Y359" s="391"/>
      <c r="Z359" s="392">
        <v>425</v>
      </c>
      <c r="AA359" s="391" t="s">
        <v>722</v>
      </c>
    </row>
    <row r="360" spans="23:27" ht="12.75">
      <c r="W360" s="391"/>
      <c r="X360" s="391"/>
      <c r="Y360" s="391"/>
      <c r="Z360" s="392">
        <v>426</v>
      </c>
      <c r="AA360" s="391" t="s">
        <v>722</v>
      </c>
    </row>
    <row r="361" spans="23:27" ht="12.75">
      <c r="W361" s="391"/>
      <c r="X361" s="391"/>
      <c r="Y361" s="391"/>
      <c r="Z361" s="392">
        <v>427</v>
      </c>
      <c r="AA361" s="391" t="s">
        <v>722</v>
      </c>
    </row>
    <row r="362" spans="23:27" ht="12.75">
      <c r="W362" s="391"/>
      <c r="X362" s="391"/>
      <c r="Y362" s="391"/>
      <c r="Z362" s="392">
        <v>428</v>
      </c>
      <c r="AA362" s="391" t="s">
        <v>722</v>
      </c>
    </row>
    <row r="363" spans="23:27" ht="12.75">
      <c r="W363" s="391"/>
      <c r="X363" s="391"/>
      <c r="Y363" s="391"/>
      <c r="Z363" s="392">
        <v>429</v>
      </c>
      <c r="AA363" s="391" t="s">
        <v>722</v>
      </c>
    </row>
    <row r="364" spans="23:27" ht="12.75">
      <c r="W364" s="391"/>
      <c r="X364" s="391"/>
      <c r="Y364" s="391"/>
      <c r="Z364" s="392">
        <v>43</v>
      </c>
      <c r="AA364" s="391" t="s">
        <v>622</v>
      </c>
    </row>
    <row r="365" spans="23:27" ht="12.75">
      <c r="W365" s="391"/>
      <c r="X365" s="391"/>
      <c r="Y365" s="391"/>
      <c r="Z365" s="392">
        <v>430</v>
      </c>
      <c r="AA365" s="391" t="s">
        <v>618</v>
      </c>
    </row>
    <row r="366" spans="23:27" ht="12.75">
      <c r="W366" s="391"/>
      <c r="X366" s="391"/>
      <c r="Y366" s="391"/>
      <c r="Z366" s="392">
        <v>431</v>
      </c>
      <c r="AA366" s="391" t="s">
        <v>618</v>
      </c>
    </row>
    <row r="367" spans="23:27" ht="12.75">
      <c r="W367" s="391"/>
      <c r="X367" s="391"/>
      <c r="Y367" s="391"/>
      <c r="Z367" s="392">
        <v>432</v>
      </c>
      <c r="AA367" s="391" t="s">
        <v>723</v>
      </c>
    </row>
    <row r="368" spans="23:27" ht="12.75">
      <c r="W368" s="391"/>
      <c r="X368" s="391"/>
      <c r="Y368" s="391"/>
      <c r="Z368" s="392">
        <v>433</v>
      </c>
      <c r="AA368" s="391" t="s">
        <v>723</v>
      </c>
    </row>
    <row r="369" spans="23:27" ht="12.75">
      <c r="W369" s="391"/>
      <c r="X369" s="391"/>
      <c r="Y369" s="391"/>
      <c r="Z369" s="392">
        <v>434</v>
      </c>
      <c r="AA369" s="391" t="s">
        <v>723</v>
      </c>
    </row>
    <row r="370" spans="23:27" ht="12.75">
      <c r="W370" s="391"/>
      <c r="X370" s="391"/>
      <c r="Y370" s="391"/>
      <c r="Z370" s="392">
        <v>435</v>
      </c>
      <c r="AA370" s="391" t="s">
        <v>723</v>
      </c>
    </row>
    <row r="371" spans="23:27" ht="12.75">
      <c r="W371" s="391"/>
      <c r="X371" s="391"/>
      <c r="Y371" s="391"/>
      <c r="Z371" s="392">
        <v>436</v>
      </c>
      <c r="AA371" s="391" t="s">
        <v>723</v>
      </c>
    </row>
    <row r="372" spans="23:27" ht="12.75">
      <c r="W372" s="391"/>
      <c r="X372" s="391"/>
      <c r="Y372" s="391"/>
      <c r="Z372" s="392">
        <v>437</v>
      </c>
      <c r="AA372" s="391" t="s">
        <v>723</v>
      </c>
    </row>
    <row r="373" spans="23:27" ht="12.75">
      <c r="W373" s="391"/>
      <c r="X373" s="391"/>
      <c r="Y373" s="391"/>
      <c r="Z373" s="392">
        <v>438</v>
      </c>
      <c r="AA373" s="391" t="s">
        <v>723</v>
      </c>
    </row>
    <row r="374" spans="23:27" ht="12.75">
      <c r="W374" s="391"/>
      <c r="X374" s="391"/>
      <c r="Y374" s="391"/>
      <c r="Z374" s="392">
        <v>439</v>
      </c>
      <c r="AA374" s="391" t="s">
        <v>723</v>
      </c>
    </row>
    <row r="375" spans="23:27" ht="12.75">
      <c r="W375" s="391"/>
      <c r="X375" s="391"/>
      <c r="Y375" s="391"/>
      <c r="Z375" s="392">
        <v>44</v>
      </c>
      <c r="AA375" s="391" t="s">
        <v>622</v>
      </c>
    </row>
    <row r="376" spans="23:27" ht="12.75">
      <c r="W376" s="391"/>
      <c r="X376" s="391"/>
      <c r="Y376" s="391"/>
      <c r="Z376" s="392">
        <v>440</v>
      </c>
      <c r="AA376" s="391" t="s">
        <v>724</v>
      </c>
    </row>
    <row r="377" spans="23:27" ht="12.75">
      <c r="W377" s="391"/>
      <c r="X377" s="391"/>
      <c r="Y377" s="391"/>
      <c r="Z377" s="392">
        <v>441</v>
      </c>
      <c r="AA377" s="391" t="s">
        <v>724</v>
      </c>
    </row>
    <row r="378" spans="23:27" ht="12.75">
      <c r="W378" s="391"/>
      <c r="X378" s="391"/>
      <c r="Y378" s="391"/>
      <c r="Z378" s="392">
        <v>442</v>
      </c>
      <c r="AA378" s="391" t="s">
        <v>724</v>
      </c>
    </row>
    <row r="379" spans="23:27" ht="12.75">
      <c r="W379" s="391"/>
      <c r="X379" s="391"/>
      <c r="Y379" s="391"/>
      <c r="Z379" s="392">
        <v>443</v>
      </c>
      <c r="AA379" s="391" t="s">
        <v>726</v>
      </c>
    </row>
    <row r="380" spans="23:27" ht="12.75">
      <c r="W380" s="391"/>
      <c r="X380" s="391"/>
      <c r="Y380" s="391"/>
      <c r="Z380" s="392">
        <v>444</v>
      </c>
      <c r="AA380" s="391" t="s">
        <v>725</v>
      </c>
    </row>
    <row r="381" spans="23:27" ht="12.75">
      <c r="W381" s="391"/>
      <c r="X381" s="391"/>
      <c r="Y381" s="391"/>
      <c r="Z381" s="392">
        <v>445</v>
      </c>
      <c r="AA381" s="391" t="s">
        <v>725</v>
      </c>
    </row>
    <row r="382" spans="23:27" ht="12.75">
      <c r="W382" s="391"/>
      <c r="X382" s="391"/>
      <c r="Y382" s="391"/>
      <c r="Z382" s="392">
        <v>448</v>
      </c>
      <c r="AA382" s="391" t="s">
        <v>727</v>
      </c>
    </row>
    <row r="383" spans="23:27" ht="12.75">
      <c r="W383" s="391"/>
      <c r="X383" s="391"/>
      <c r="Y383" s="391"/>
      <c r="Z383" s="392">
        <v>449</v>
      </c>
      <c r="AA383" s="391" t="s">
        <v>727</v>
      </c>
    </row>
    <row r="384" spans="23:27" ht="12.75">
      <c r="W384" s="391"/>
      <c r="X384" s="391"/>
      <c r="Y384" s="391"/>
      <c r="Z384" s="392">
        <v>45</v>
      </c>
      <c r="AA384" s="391" t="s">
        <v>622</v>
      </c>
    </row>
    <row r="385" spans="23:27" ht="12.75">
      <c r="W385" s="391"/>
      <c r="X385" s="391"/>
      <c r="Y385" s="391"/>
      <c r="Z385" s="392">
        <v>450</v>
      </c>
      <c r="AA385" s="391" t="s">
        <v>342</v>
      </c>
    </row>
    <row r="386" spans="23:27" ht="12.75">
      <c r="W386" s="391"/>
      <c r="X386" s="391"/>
      <c r="Y386" s="391"/>
      <c r="Z386" s="392">
        <v>451</v>
      </c>
      <c r="AA386" s="391" t="s">
        <v>342</v>
      </c>
    </row>
    <row r="387" spans="23:27" ht="12.75">
      <c r="W387" s="391"/>
      <c r="X387" s="391"/>
      <c r="Y387" s="391"/>
      <c r="Z387" s="392">
        <v>452</v>
      </c>
      <c r="AA387" s="391" t="s">
        <v>342</v>
      </c>
    </row>
    <row r="388" spans="23:27" ht="12.75">
      <c r="W388" s="391"/>
      <c r="X388" s="391"/>
      <c r="Y388" s="391"/>
      <c r="Z388" s="392">
        <v>453</v>
      </c>
      <c r="AA388" s="391" t="s">
        <v>342</v>
      </c>
    </row>
    <row r="389" spans="23:27" ht="12.75">
      <c r="W389" s="391"/>
      <c r="X389" s="391"/>
      <c r="Y389" s="391"/>
      <c r="Z389" s="392">
        <v>454</v>
      </c>
      <c r="AA389" s="391" t="s">
        <v>342</v>
      </c>
    </row>
    <row r="390" spans="23:27" ht="12.75">
      <c r="W390" s="391"/>
      <c r="X390" s="391"/>
      <c r="Y390" s="391"/>
      <c r="Z390" s="392">
        <v>455</v>
      </c>
      <c r="AA390" s="391" t="s">
        <v>342</v>
      </c>
    </row>
    <row r="391" spans="23:27" ht="12.75">
      <c r="W391" s="391"/>
      <c r="X391" s="391"/>
      <c r="Y391" s="391"/>
      <c r="Z391" s="392">
        <v>456</v>
      </c>
      <c r="AA391" s="391" t="s">
        <v>342</v>
      </c>
    </row>
    <row r="392" spans="23:27" ht="12.75">
      <c r="W392" s="391"/>
      <c r="X392" s="391"/>
      <c r="Y392" s="391"/>
      <c r="Z392" s="392">
        <v>457</v>
      </c>
      <c r="AA392" s="391" t="s">
        <v>678</v>
      </c>
    </row>
    <row r="393" spans="23:27" ht="12.75">
      <c r="W393" s="391"/>
      <c r="X393" s="391"/>
      <c r="Y393" s="391"/>
      <c r="Z393" s="392">
        <v>458</v>
      </c>
      <c r="AA393" s="391" t="s">
        <v>678</v>
      </c>
    </row>
    <row r="394" spans="23:27" ht="12.75">
      <c r="W394" s="391"/>
      <c r="X394" s="391"/>
      <c r="Y394" s="391"/>
      <c r="Z394" s="392">
        <v>460</v>
      </c>
      <c r="AA394" s="391" t="s">
        <v>726</v>
      </c>
    </row>
    <row r="395" spans="23:27" ht="12.75">
      <c r="W395" s="391"/>
      <c r="X395" s="391"/>
      <c r="Y395" s="391"/>
      <c r="Z395" s="392">
        <v>461</v>
      </c>
      <c r="AA395" s="391" t="s">
        <v>726</v>
      </c>
    </row>
    <row r="396" spans="23:27" ht="12.75">
      <c r="W396" s="391"/>
      <c r="X396" s="391"/>
      <c r="Y396" s="391"/>
      <c r="Z396" s="392">
        <v>462</v>
      </c>
      <c r="AA396" s="391" t="s">
        <v>726</v>
      </c>
    </row>
    <row r="397" spans="23:27" ht="12.75">
      <c r="W397" s="391"/>
      <c r="X397" s="391"/>
      <c r="Y397" s="391"/>
      <c r="Z397" s="392">
        <v>463</v>
      </c>
      <c r="AA397" s="391" t="s">
        <v>726</v>
      </c>
    </row>
    <row r="398" spans="23:27" ht="12.75">
      <c r="W398" s="391"/>
      <c r="X398" s="391"/>
      <c r="Y398" s="391"/>
      <c r="Z398" s="392">
        <v>464</v>
      </c>
      <c r="AA398" s="391" t="s">
        <v>722</v>
      </c>
    </row>
    <row r="399" spans="23:27" ht="12.75">
      <c r="W399" s="391"/>
      <c r="X399" s="391"/>
      <c r="Y399" s="391"/>
      <c r="Z399" s="392">
        <v>465</v>
      </c>
      <c r="AA399" s="391" t="s">
        <v>722</v>
      </c>
    </row>
    <row r="400" spans="23:27" ht="12.75">
      <c r="W400" s="391"/>
      <c r="X400" s="391"/>
      <c r="Y400" s="391"/>
      <c r="Z400" s="392">
        <v>466</v>
      </c>
      <c r="AA400" s="391" t="s">
        <v>722</v>
      </c>
    </row>
    <row r="401" spans="23:27" ht="12.75">
      <c r="W401" s="391"/>
      <c r="X401" s="391"/>
      <c r="Y401" s="391"/>
      <c r="Z401" s="392">
        <v>467</v>
      </c>
      <c r="AA401" s="391" t="s">
        <v>722</v>
      </c>
    </row>
    <row r="402" spans="23:27" ht="12.75">
      <c r="W402" s="391"/>
      <c r="X402" s="391"/>
      <c r="Y402" s="391"/>
      <c r="Z402" s="392">
        <v>468</v>
      </c>
      <c r="AA402" s="391" t="s">
        <v>722</v>
      </c>
    </row>
    <row r="403" spans="23:27" ht="12.75">
      <c r="W403" s="391"/>
      <c r="X403" s="391"/>
      <c r="Y403" s="391"/>
      <c r="Z403" s="392">
        <v>469</v>
      </c>
      <c r="AA403" s="391" t="s">
        <v>722</v>
      </c>
    </row>
    <row r="404" spans="23:27" ht="12.75">
      <c r="W404" s="391"/>
      <c r="X404" s="391"/>
      <c r="Y404" s="391"/>
      <c r="Z404" s="392">
        <v>47</v>
      </c>
      <c r="AA404" s="391" t="s">
        <v>668</v>
      </c>
    </row>
    <row r="405" spans="23:27" ht="12.75">
      <c r="W405" s="391"/>
      <c r="X405" s="391"/>
      <c r="Y405" s="391"/>
      <c r="Z405" s="392">
        <v>470</v>
      </c>
      <c r="AA405" s="391" t="s">
        <v>740</v>
      </c>
    </row>
    <row r="406" spans="23:27" ht="12.75">
      <c r="W406" s="391"/>
      <c r="X406" s="391"/>
      <c r="Y406" s="391"/>
      <c r="Z406" s="392">
        <v>471</v>
      </c>
      <c r="AA406" s="391" t="s">
        <v>740</v>
      </c>
    </row>
    <row r="407" spans="23:27" ht="12.75">
      <c r="W407" s="391"/>
      <c r="X407" s="391"/>
      <c r="Y407" s="391"/>
      <c r="Z407" s="392">
        <v>472</v>
      </c>
      <c r="AA407" s="391" t="s">
        <v>740</v>
      </c>
    </row>
    <row r="408" spans="23:27" ht="12.75">
      <c r="W408" s="391"/>
      <c r="X408" s="391"/>
      <c r="Y408" s="391"/>
      <c r="Z408" s="392">
        <v>473</v>
      </c>
      <c r="AA408" s="391" t="s">
        <v>740</v>
      </c>
    </row>
    <row r="409" spans="23:27" ht="12.75">
      <c r="W409" s="391"/>
      <c r="X409" s="391"/>
      <c r="Y409" s="391"/>
      <c r="Z409" s="392">
        <v>474</v>
      </c>
      <c r="AA409" s="391" t="s">
        <v>740</v>
      </c>
    </row>
    <row r="410" spans="23:27" ht="12.75">
      <c r="W410" s="391"/>
      <c r="X410" s="391"/>
      <c r="Y410" s="391"/>
      <c r="Z410" s="392">
        <v>475</v>
      </c>
      <c r="AA410" s="391" t="s">
        <v>682</v>
      </c>
    </row>
    <row r="411" spans="23:27" ht="12.75">
      <c r="W411" s="391"/>
      <c r="X411" s="391"/>
      <c r="Y411" s="391"/>
      <c r="Z411" s="392">
        <v>476</v>
      </c>
      <c r="AA411" s="391" t="s">
        <v>682</v>
      </c>
    </row>
    <row r="412" spans="23:27" ht="12.75">
      <c r="W412" s="391"/>
      <c r="X412" s="391"/>
      <c r="Y412" s="391"/>
      <c r="Z412" s="392">
        <v>477</v>
      </c>
      <c r="AA412" s="391" t="s">
        <v>722</v>
      </c>
    </row>
    <row r="413" spans="23:27" ht="12.75">
      <c r="W413" s="391"/>
      <c r="X413" s="391"/>
      <c r="Y413" s="391"/>
      <c r="Z413" s="392">
        <v>48</v>
      </c>
      <c r="AA413" s="391" t="s">
        <v>668</v>
      </c>
    </row>
    <row r="414" spans="23:27" ht="12.75">
      <c r="W414" s="391"/>
      <c r="X414" s="391"/>
      <c r="Y414" s="391"/>
      <c r="Z414" s="392">
        <v>480</v>
      </c>
      <c r="AA414" s="391" t="s">
        <v>728</v>
      </c>
    </row>
    <row r="415" spans="23:27" ht="12.75">
      <c r="W415" s="391"/>
      <c r="X415" s="391"/>
      <c r="Y415" s="391"/>
      <c r="Z415" s="392">
        <v>481</v>
      </c>
      <c r="AA415" s="391" t="s">
        <v>728</v>
      </c>
    </row>
    <row r="416" spans="23:27" ht="12.75">
      <c r="W416" s="391"/>
      <c r="X416" s="391"/>
      <c r="Y416" s="391"/>
      <c r="Z416" s="392">
        <v>482</v>
      </c>
      <c r="AA416" s="391" t="s">
        <v>728</v>
      </c>
    </row>
    <row r="417" spans="23:27" ht="12.75">
      <c r="W417" s="391"/>
      <c r="X417" s="391"/>
      <c r="Y417" s="391"/>
      <c r="Z417" s="392">
        <v>483</v>
      </c>
      <c r="AA417" s="391" t="s">
        <v>728</v>
      </c>
    </row>
    <row r="418" spans="23:27" ht="12.75">
      <c r="W418" s="391"/>
      <c r="X418" s="391"/>
      <c r="Y418" s="391"/>
      <c r="Z418" s="392">
        <v>484</v>
      </c>
      <c r="AA418" s="391" t="s">
        <v>728</v>
      </c>
    </row>
    <row r="419" spans="23:27" ht="12.75">
      <c r="W419" s="391"/>
      <c r="X419" s="391"/>
      <c r="Y419" s="391"/>
      <c r="Z419" s="392">
        <v>486</v>
      </c>
      <c r="AA419" s="391" t="s">
        <v>729</v>
      </c>
    </row>
    <row r="420" spans="23:27" ht="12.75">
      <c r="W420" s="391"/>
      <c r="X420" s="391"/>
      <c r="Y420" s="391"/>
      <c r="Z420" s="392">
        <v>487</v>
      </c>
      <c r="AA420" s="391" t="s">
        <v>729</v>
      </c>
    </row>
    <row r="421" spans="23:27" ht="12.75">
      <c r="W421" s="391"/>
      <c r="X421" s="391"/>
      <c r="Y421" s="391"/>
      <c r="Z421" s="392">
        <v>488</v>
      </c>
      <c r="AA421" s="391" t="s">
        <v>342</v>
      </c>
    </row>
    <row r="422" spans="23:27" ht="12.75">
      <c r="W422" s="391"/>
      <c r="X422" s="391"/>
      <c r="Y422" s="391"/>
      <c r="Z422" s="392">
        <v>489</v>
      </c>
      <c r="AA422" s="391" t="s">
        <v>342</v>
      </c>
    </row>
    <row r="423" spans="23:27" ht="12.75">
      <c r="W423" s="391"/>
      <c r="X423" s="391"/>
      <c r="Y423" s="391"/>
      <c r="Z423" s="392">
        <v>49</v>
      </c>
      <c r="AA423" s="391" t="s">
        <v>668</v>
      </c>
    </row>
    <row r="424" spans="23:27" ht="12.75">
      <c r="W424" s="391"/>
      <c r="X424" s="391"/>
      <c r="Y424" s="391"/>
      <c r="Z424" s="392">
        <v>490</v>
      </c>
      <c r="AA424" s="391" t="s">
        <v>547</v>
      </c>
    </row>
    <row r="425" spans="23:27" ht="12.75">
      <c r="W425" s="391"/>
      <c r="X425" s="391"/>
      <c r="Y425" s="391"/>
      <c r="Z425" s="392">
        <v>491</v>
      </c>
      <c r="AA425" s="391" t="s">
        <v>547</v>
      </c>
    </row>
    <row r="426" spans="23:27" ht="12.75">
      <c r="W426" s="391"/>
      <c r="X426" s="391"/>
      <c r="Y426" s="391"/>
      <c r="Z426" s="392">
        <v>492</v>
      </c>
      <c r="AA426" s="391" t="s">
        <v>547</v>
      </c>
    </row>
    <row r="427" spans="23:27" ht="12.75">
      <c r="W427" s="391"/>
      <c r="X427" s="391"/>
      <c r="Y427" s="391"/>
      <c r="Z427" s="392">
        <v>493</v>
      </c>
      <c r="AA427" s="391" t="s">
        <v>547</v>
      </c>
    </row>
    <row r="428" spans="23:27" ht="12.75">
      <c r="W428" s="391"/>
      <c r="X428" s="391"/>
      <c r="Y428" s="391"/>
      <c r="Z428" s="392">
        <v>494</v>
      </c>
      <c r="AA428" s="391" t="s">
        <v>547</v>
      </c>
    </row>
    <row r="429" spans="23:27" ht="12.75">
      <c r="W429" s="391"/>
      <c r="X429" s="391"/>
      <c r="Y429" s="391"/>
      <c r="Z429" s="392">
        <v>496</v>
      </c>
      <c r="AA429" s="391" t="s">
        <v>567</v>
      </c>
    </row>
    <row r="430" spans="23:27" ht="12.75">
      <c r="W430" s="391"/>
      <c r="X430" s="391"/>
      <c r="Y430" s="391"/>
      <c r="Z430" s="392">
        <v>497</v>
      </c>
      <c r="AA430" s="391" t="s">
        <v>684</v>
      </c>
    </row>
    <row r="431" spans="23:27" ht="12.75">
      <c r="W431" s="391"/>
      <c r="X431" s="391"/>
      <c r="Y431" s="391"/>
      <c r="Z431" s="392">
        <v>498</v>
      </c>
      <c r="AA431" s="391" t="s">
        <v>684</v>
      </c>
    </row>
    <row r="432" spans="23:27" ht="12.75">
      <c r="W432" s="391"/>
      <c r="X432" s="391"/>
      <c r="Y432" s="391"/>
      <c r="Z432" s="392">
        <v>499</v>
      </c>
      <c r="AA432" s="391" t="s">
        <v>730</v>
      </c>
    </row>
    <row r="433" spans="23:27" ht="12.75">
      <c r="W433" s="391"/>
      <c r="X433" s="391"/>
      <c r="Y433" s="391"/>
      <c r="Z433" s="392">
        <v>50</v>
      </c>
      <c r="AA433" s="391" t="s">
        <v>567</v>
      </c>
    </row>
    <row r="434" spans="23:27" ht="12.75">
      <c r="W434" s="391"/>
      <c r="X434" s="391"/>
      <c r="Y434" s="391"/>
      <c r="Z434" s="392">
        <v>500</v>
      </c>
      <c r="AA434" s="391" t="s">
        <v>731</v>
      </c>
    </row>
    <row r="435" spans="23:27" ht="12.75">
      <c r="W435" s="391"/>
      <c r="X435" s="391"/>
      <c r="Y435" s="391"/>
      <c r="Z435" s="392">
        <v>501</v>
      </c>
      <c r="AA435" s="391" t="s">
        <v>731</v>
      </c>
    </row>
    <row r="436" spans="23:27" ht="12.75">
      <c r="W436" s="391"/>
      <c r="X436" s="391"/>
      <c r="Y436" s="391"/>
      <c r="Z436" s="392">
        <v>502</v>
      </c>
      <c r="AA436" s="391" t="s">
        <v>731</v>
      </c>
    </row>
    <row r="437" spans="23:27" ht="12.75">
      <c r="W437" s="391"/>
      <c r="X437" s="391"/>
      <c r="Y437" s="391"/>
      <c r="Z437" s="392">
        <v>504</v>
      </c>
      <c r="AA437" s="391" t="s">
        <v>688</v>
      </c>
    </row>
    <row r="438" spans="23:27" ht="12.75">
      <c r="W438" s="391"/>
      <c r="X438" s="391"/>
      <c r="Y438" s="391"/>
      <c r="Z438" s="392">
        <v>505</v>
      </c>
      <c r="AA438" s="391" t="s">
        <v>688</v>
      </c>
    </row>
    <row r="439" spans="23:27" ht="12.75">
      <c r="W439" s="391"/>
      <c r="X439" s="391"/>
      <c r="Y439" s="391"/>
      <c r="Z439" s="392">
        <v>506</v>
      </c>
      <c r="AA439" s="391" t="s">
        <v>688</v>
      </c>
    </row>
    <row r="440" spans="23:27" ht="12.75">
      <c r="W440" s="391"/>
      <c r="X440" s="391"/>
      <c r="Y440" s="391"/>
      <c r="Z440" s="392">
        <v>507</v>
      </c>
      <c r="AA440" s="391" t="s">
        <v>688</v>
      </c>
    </row>
    <row r="441" spans="23:27" ht="12.75">
      <c r="W441" s="391"/>
      <c r="X441" s="391"/>
      <c r="Y441" s="391"/>
      <c r="Z441" s="392">
        <v>508</v>
      </c>
      <c r="AA441" s="391" t="s">
        <v>688</v>
      </c>
    </row>
    <row r="442" spans="23:27" ht="12.75">
      <c r="W442" s="391"/>
      <c r="X442" s="391"/>
      <c r="Y442" s="391"/>
      <c r="Z442" s="392">
        <v>509</v>
      </c>
      <c r="AA442" s="391" t="s">
        <v>688</v>
      </c>
    </row>
    <row r="443" spans="23:27" ht="12.75">
      <c r="W443" s="391"/>
      <c r="X443" s="391"/>
      <c r="Y443" s="391"/>
      <c r="Z443" s="392">
        <v>51</v>
      </c>
      <c r="AA443" s="391" t="s">
        <v>567</v>
      </c>
    </row>
    <row r="444" spans="23:27" ht="12.75">
      <c r="W444" s="391"/>
      <c r="X444" s="391"/>
      <c r="Y444" s="391"/>
      <c r="Z444" s="392">
        <v>510</v>
      </c>
      <c r="AA444" s="391" t="s">
        <v>407</v>
      </c>
    </row>
    <row r="445" spans="23:27" ht="12.75">
      <c r="W445" s="391"/>
      <c r="X445" s="391"/>
      <c r="Y445" s="391"/>
      <c r="Z445" s="392">
        <v>511</v>
      </c>
      <c r="AA445" s="391" t="s">
        <v>407</v>
      </c>
    </row>
    <row r="446" spans="23:27" ht="12.75">
      <c r="W446" s="391"/>
      <c r="X446" s="391"/>
      <c r="Y446" s="391"/>
      <c r="Z446" s="392">
        <v>512</v>
      </c>
      <c r="AA446" s="391" t="s">
        <v>407</v>
      </c>
    </row>
    <row r="447" spans="23:27" ht="12.75">
      <c r="W447" s="391"/>
      <c r="X447" s="391"/>
      <c r="Y447" s="391"/>
      <c r="Z447" s="392">
        <v>513</v>
      </c>
      <c r="AA447" s="391" t="s">
        <v>433</v>
      </c>
    </row>
    <row r="448" spans="23:27" ht="12.75">
      <c r="W448" s="391"/>
      <c r="X448" s="391"/>
      <c r="Y448" s="391"/>
      <c r="Z448" s="392">
        <v>514</v>
      </c>
      <c r="AA448" s="391" t="s">
        <v>433</v>
      </c>
    </row>
    <row r="449" spans="23:27" ht="12.75">
      <c r="W449" s="391"/>
      <c r="X449" s="391"/>
      <c r="Y449" s="391"/>
      <c r="Z449" s="392">
        <v>515</v>
      </c>
      <c r="AA449" s="391" t="s">
        <v>433</v>
      </c>
    </row>
    <row r="450" spans="23:27" ht="12.75">
      <c r="W450" s="391"/>
      <c r="X450" s="391"/>
      <c r="Y450" s="391"/>
      <c r="Z450" s="392">
        <v>516</v>
      </c>
      <c r="AA450" s="391" t="s">
        <v>433</v>
      </c>
    </row>
    <row r="451" spans="23:27" ht="12.75">
      <c r="W451" s="391"/>
      <c r="X451" s="391"/>
      <c r="Y451" s="391"/>
      <c r="Z451" s="392">
        <v>517</v>
      </c>
      <c r="AA451" s="391" t="s">
        <v>433</v>
      </c>
    </row>
    <row r="452" spans="23:27" ht="12.75">
      <c r="W452" s="391"/>
      <c r="X452" s="391"/>
      <c r="Y452" s="391"/>
      <c r="Z452" s="392">
        <v>518</v>
      </c>
      <c r="AA452" s="391" t="s">
        <v>433</v>
      </c>
    </row>
    <row r="453" spans="23:27" ht="12.75">
      <c r="W453" s="391"/>
      <c r="X453" s="391"/>
      <c r="Y453" s="391"/>
      <c r="Z453" s="392">
        <v>519</v>
      </c>
      <c r="AA453" s="391" t="s">
        <v>433</v>
      </c>
    </row>
    <row r="454" spans="23:27" ht="12.75">
      <c r="W454" s="391"/>
      <c r="X454" s="391"/>
      <c r="Y454" s="391"/>
      <c r="Z454" s="392">
        <v>52</v>
      </c>
      <c r="AA454" s="391" t="s">
        <v>567</v>
      </c>
    </row>
    <row r="455" spans="23:27" ht="12.75">
      <c r="W455" s="391"/>
      <c r="X455" s="391"/>
      <c r="Y455" s="391"/>
      <c r="Z455" s="392">
        <v>520</v>
      </c>
      <c r="AA455" s="391" t="s">
        <v>732</v>
      </c>
    </row>
    <row r="456" spans="23:27" ht="12.75">
      <c r="W456" s="391"/>
      <c r="X456" s="391"/>
      <c r="Y456" s="391"/>
      <c r="Z456" s="392">
        <v>521</v>
      </c>
      <c r="AA456" s="391" t="s">
        <v>732</v>
      </c>
    </row>
    <row r="457" spans="23:27" ht="12.75">
      <c r="W457" s="391"/>
      <c r="X457" s="391"/>
      <c r="Y457" s="391"/>
      <c r="Z457" s="392">
        <v>522</v>
      </c>
      <c r="AA457" s="391" t="s">
        <v>732</v>
      </c>
    </row>
    <row r="458" spans="23:27" ht="12.75">
      <c r="W458" s="391"/>
      <c r="X458" s="391"/>
      <c r="Y458" s="391"/>
      <c r="Z458" s="392">
        <v>523</v>
      </c>
      <c r="AA458" s="391" t="s">
        <v>732</v>
      </c>
    </row>
    <row r="459" spans="23:27" ht="12.75">
      <c r="W459" s="391"/>
      <c r="X459" s="391"/>
      <c r="Y459" s="391"/>
      <c r="Z459" s="392">
        <v>524</v>
      </c>
      <c r="AA459" s="391" t="s">
        <v>673</v>
      </c>
    </row>
    <row r="460" spans="23:27" ht="12.75">
      <c r="W460" s="391"/>
      <c r="X460" s="391"/>
      <c r="Y460" s="391"/>
      <c r="Z460" s="392">
        <v>525</v>
      </c>
      <c r="AA460" s="391" t="s">
        <v>673</v>
      </c>
    </row>
    <row r="461" spans="23:27" ht="12.75">
      <c r="W461" s="391"/>
      <c r="X461" s="391"/>
      <c r="Y461" s="391"/>
      <c r="Z461" s="392">
        <v>527</v>
      </c>
      <c r="AA461" s="391" t="s">
        <v>687</v>
      </c>
    </row>
    <row r="462" spans="23:27" ht="12.75">
      <c r="W462" s="391"/>
      <c r="X462" s="391"/>
      <c r="Y462" s="391"/>
      <c r="Z462" s="392">
        <v>528</v>
      </c>
      <c r="AA462" s="391" t="s">
        <v>702</v>
      </c>
    </row>
    <row r="463" spans="23:27" ht="12.75">
      <c r="W463" s="391"/>
      <c r="X463" s="391"/>
      <c r="Y463" s="391"/>
      <c r="Z463" s="392">
        <v>529</v>
      </c>
      <c r="AA463" s="391" t="s">
        <v>702</v>
      </c>
    </row>
    <row r="464" spans="23:27" ht="12.75">
      <c r="W464" s="391"/>
      <c r="X464" s="391"/>
      <c r="Y464" s="391"/>
      <c r="Z464" s="392">
        <v>53</v>
      </c>
      <c r="AA464" s="391" t="s">
        <v>567</v>
      </c>
    </row>
    <row r="465" spans="23:27" ht="12.75">
      <c r="W465" s="391"/>
      <c r="X465" s="391"/>
      <c r="Y465" s="391"/>
      <c r="Z465" s="392">
        <v>531</v>
      </c>
      <c r="AA465" s="391" t="s">
        <v>470</v>
      </c>
    </row>
    <row r="466" spans="23:27" ht="12.75">
      <c r="W466" s="391"/>
      <c r="X466" s="391"/>
      <c r="Y466" s="391"/>
      <c r="Z466" s="392">
        <v>532</v>
      </c>
      <c r="AA466" s="391" t="s">
        <v>470</v>
      </c>
    </row>
    <row r="467" spans="23:27" ht="12.75">
      <c r="W467" s="391"/>
      <c r="X467" s="391"/>
      <c r="Y467" s="391"/>
      <c r="Z467" s="392">
        <v>533</v>
      </c>
      <c r="AA467" s="391" t="s">
        <v>733</v>
      </c>
    </row>
    <row r="468" spans="23:27" ht="12.75">
      <c r="W468" s="391"/>
      <c r="X468" s="391"/>
      <c r="Y468" s="391"/>
      <c r="Z468" s="392">
        <v>534</v>
      </c>
      <c r="AA468" s="391" t="s">
        <v>733</v>
      </c>
    </row>
    <row r="469" spans="23:27" ht="12.75">
      <c r="W469" s="391"/>
      <c r="X469" s="391"/>
      <c r="Y469" s="391"/>
      <c r="Z469" s="392">
        <v>535</v>
      </c>
      <c r="AA469" s="391" t="s">
        <v>733</v>
      </c>
    </row>
    <row r="470" spans="23:27" ht="12.75">
      <c r="W470" s="391"/>
      <c r="X470" s="391"/>
      <c r="Y470" s="391"/>
      <c r="Z470" s="392">
        <v>536</v>
      </c>
      <c r="AA470" s="391" t="s">
        <v>733</v>
      </c>
    </row>
    <row r="471" spans="23:27" ht="12.75">
      <c r="W471" s="391"/>
      <c r="X471" s="391"/>
      <c r="Y471" s="391"/>
      <c r="Z471" s="392">
        <v>537</v>
      </c>
      <c r="AA471" s="391" t="s">
        <v>706</v>
      </c>
    </row>
    <row r="472" spans="23:27" ht="12.75">
      <c r="W472" s="391"/>
      <c r="X472" s="391"/>
      <c r="Y472" s="391"/>
      <c r="Z472" s="392">
        <v>538</v>
      </c>
      <c r="AA472" s="391" t="s">
        <v>706</v>
      </c>
    </row>
    <row r="473" spans="23:27" ht="12.75">
      <c r="W473" s="391"/>
      <c r="X473" s="391"/>
      <c r="Y473" s="391"/>
      <c r="Z473" s="392">
        <v>539</v>
      </c>
      <c r="AA473" s="391" t="s">
        <v>706</v>
      </c>
    </row>
    <row r="474" spans="23:27" ht="12.75">
      <c r="W474" s="391"/>
      <c r="X474" s="391"/>
      <c r="Y474" s="391"/>
      <c r="Z474" s="392">
        <v>54</v>
      </c>
      <c r="AA474" s="391" t="s">
        <v>567</v>
      </c>
    </row>
    <row r="475" spans="23:27" ht="12.75">
      <c r="W475" s="391"/>
      <c r="X475" s="391"/>
      <c r="Y475" s="391"/>
      <c r="Z475" s="392">
        <v>540</v>
      </c>
      <c r="AA475" s="391" t="s">
        <v>706</v>
      </c>
    </row>
    <row r="476" spans="23:27" ht="12.75">
      <c r="W476" s="391"/>
      <c r="X476" s="391"/>
      <c r="Y476" s="391"/>
      <c r="Z476" s="392">
        <v>541</v>
      </c>
      <c r="AA476" s="391" t="s">
        <v>706</v>
      </c>
    </row>
    <row r="477" spans="23:27" ht="12.75">
      <c r="W477" s="391"/>
      <c r="X477" s="391"/>
      <c r="Y477" s="391"/>
      <c r="Z477" s="392">
        <v>542</v>
      </c>
      <c r="AA477" s="391" t="s">
        <v>706</v>
      </c>
    </row>
    <row r="478" spans="23:27" ht="12.75">
      <c r="W478" s="391"/>
      <c r="X478" s="391"/>
      <c r="Y478" s="391"/>
      <c r="Z478" s="392">
        <v>543</v>
      </c>
      <c r="AA478" s="391" t="s">
        <v>706</v>
      </c>
    </row>
    <row r="479" spans="23:27" ht="12.75">
      <c r="W479" s="391"/>
      <c r="X479" s="391"/>
      <c r="Y479" s="391"/>
      <c r="Z479" s="392">
        <v>544</v>
      </c>
      <c r="AA479" s="391" t="s">
        <v>706</v>
      </c>
    </row>
    <row r="480" spans="23:27" ht="12.75">
      <c r="W480" s="391"/>
      <c r="X480" s="391"/>
      <c r="Y480" s="391"/>
      <c r="Z480" s="392">
        <v>545</v>
      </c>
      <c r="AA480" s="391" t="s">
        <v>550</v>
      </c>
    </row>
    <row r="481" spans="23:27" ht="12.75">
      <c r="W481" s="391"/>
      <c r="X481" s="391"/>
      <c r="Y481" s="391"/>
      <c r="Z481" s="392">
        <v>546</v>
      </c>
      <c r="AA481" s="391" t="s">
        <v>550</v>
      </c>
    </row>
    <row r="482" spans="23:27" ht="12.75">
      <c r="W482" s="391"/>
      <c r="X482" s="391"/>
      <c r="Y482" s="391"/>
      <c r="Z482" s="392">
        <v>547</v>
      </c>
      <c r="AA482" s="391" t="s">
        <v>671</v>
      </c>
    </row>
    <row r="483" spans="23:27" ht="12.75">
      <c r="W483" s="391"/>
      <c r="X483" s="391"/>
      <c r="Y483" s="391"/>
      <c r="Z483" s="392">
        <v>548</v>
      </c>
      <c r="AA483" s="391" t="s">
        <v>671</v>
      </c>
    </row>
    <row r="484" spans="23:27" ht="12.75">
      <c r="W484" s="391"/>
      <c r="X484" s="391"/>
      <c r="Y484" s="391"/>
      <c r="Z484" s="392">
        <v>549</v>
      </c>
      <c r="AA484" s="391" t="s">
        <v>671</v>
      </c>
    </row>
    <row r="485" spans="23:27" ht="12.75">
      <c r="W485" s="391"/>
      <c r="X485" s="391"/>
      <c r="Y485" s="391"/>
      <c r="Z485" s="392">
        <v>55</v>
      </c>
      <c r="AA485" s="391" t="s">
        <v>567</v>
      </c>
    </row>
    <row r="486" spans="23:27" ht="12.75">
      <c r="W486" s="391"/>
      <c r="X486" s="391"/>
      <c r="Y486" s="391"/>
      <c r="Z486" s="392">
        <v>550</v>
      </c>
      <c r="AA486" s="391" t="s">
        <v>671</v>
      </c>
    </row>
    <row r="487" spans="23:27" ht="12.75">
      <c r="W487" s="391"/>
      <c r="X487" s="391"/>
      <c r="Y487" s="391"/>
      <c r="Z487" s="392">
        <v>551</v>
      </c>
      <c r="AA487" s="391" t="s">
        <v>671</v>
      </c>
    </row>
    <row r="488" spans="23:27" ht="12.75">
      <c r="W488" s="391"/>
      <c r="X488" s="391"/>
      <c r="Y488" s="391"/>
      <c r="Z488" s="392">
        <v>552</v>
      </c>
      <c r="AA488" s="391" t="s">
        <v>671</v>
      </c>
    </row>
    <row r="489" spans="23:27" ht="12.75">
      <c r="W489" s="391"/>
      <c r="X489" s="391"/>
      <c r="Y489" s="391"/>
      <c r="Z489" s="392">
        <v>553</v>
      </c>
      <c r="AA489" s="391" t="s">
        <v>671</v>
      </c>
    </row>
    <row r="490" spans="23:27" ht="12.75">
      <c r="W490" s="391"/>
      <c r="X490" s="391"/>
      <c r="Y490" s="391"/>
      <c r="Z490" s="392">
        <v>554</v>
      </c>
      <c r="AA490" s="391" t="s">
        <v>671</v>
      </c>
    </row>
    <row r="491" spans="23:27" ht="12.75">
      <c r="W491" s="391"/>
      <c r="X491" s="391"/>
      <c r="Y491" s="391"/>
      <c r="Z491" s="392">
        <v>555</v>
      </c>
      <c r="AA491" s="391" t="s">
        <v>671</v>
      </c>
    </row>
    <row r="492" spans="23:27" ht="12.75">
      <c r="W492" s="391"/>
      <c r="X492" s="391"/>
      <c r="Y492" s="391"/>
      <c r="Z492" s="392">
        <v>556</v>
      </c>
      <c r="AA492" s="391" t="s">
        <v>734</v>
      </c>
    </row>
    <row r="493" spans="23:27" ht="12.75">
      <c r="W493" s="391"/>
      <c r="X493" s="391"/>
      <c r="Y493" s="391"/>
      <c r="Z493" s="392">
        <v>557</v>
      </c>
      <c r="AA493" s="391" t="s">
        <v>734</v>
      </c>
    </row>
    <row r="494" spans="23:27" ht="12.75">
      <c r="W494" s="391"/>
      <c r="X494" s="391"/>
      <c r="Y494" s="391"/>
      <c r="Z494" s="392">
        <v>558</v>
      </c>
      <c r="AA494" s="391" t="s">
        <v>734</v>
      </c>
    </row>
    <row r="495" spans="23:27" ht="12.75">
      <c r="W495" s="391"/>
      <c r="X495" s="391"/>
      <c r="Y495" s="391"/>
      <c r="Z495" s="392">
        <v>559</v>
      </c>
      <c r="AA495" s="391" t="s">
        <v>734</v>
      </c>
    </row>
    <row r="496" spans="23:27" ht="12.75">
      <c r="W496" s="391"/>
      <c r="X496" s="391"/>
      <c r="Y496" s="391"/>
      <c r="Z496" s="392">
        <v>56</v>
      </c>
      <c r="AA496" s="391" t="s">
        <v>550</v>
      </c>
    </row>
    <row r="497" spans="23:27" ht="12.75">
      <c r="W497" s="391"/>
      <c r="X497" s="391"/>
      <c r="Y497" s="391"/>
      <c r="Z497" s="392">
        <v>560</v>
      </c>
      <c r="AA497" s="391" t="s">
        <v>734</v>
      </c>
    </row>
    <row r="498" spans="23:27" ht="12.75">
      <c r="W498" s="391"/>
      <c r="X498" s="391"/>
      <c r="Y498" s="391"/>
      <c r="Z498" s="392">
        <v>561</v>
      </c>
      <c r="AA498" s="391" t="s">
        <v>734</v>
      </c>
    </row>
    <row r="499" spans="23:27" ht="12.75">
      <c r="W499" s="391"/>
      <c r="X499" s="391"/>
      <c r="Y499" s="391"/>
      <c r="Z499" s="392">
        <v>562</v>
      </c>
      <c r="AA499" s="391" t="s">
        <v>734</v>
      </c>
    </row>
    <row r="500" spans="23:27" ht="12.75">
      <c r="W500" s="391"/>
      <c r="X500" s="391"/>
      <c r="Y500" s="391"/>
      <c r="Z500" s="392">
        <v>563</v>
      </c>
      <c r="AA500" s="391" t="s">
        <v>734</v>
      </c>
    </row>
    <row r="501" spans="23:27" ht="12.75">
      <c r="W501" s="391"/>
      <c r="X501" s="391"/>
      <c r="Y501" s="391"/>
      <c r="Z501" s="392">
        <v>564</v>
      </c>
      <c r="AA501" s="391" t="s">
        <v>734</v>
      </c>
    </row>
    <row r="502" spans="23:27" ht="12.75">
      <c r="W502" s="391"/>
      <c r="X502" s="391"/>
      <c r="Y502" s="391"/>
      <c r="Z502" s="392">
        <v>565</v>
      </c>
      <c r="AA502" s="391" t="s">
        <v>734</v>
      </c>
    </row>
    <row r="503" spans="23:27" ht="12.75">
      <c r="W503" s="391"/>
      <c r="X503" s="391"/>
      <c r="Y503" s="391"/>
      <c r="Z503" s="392">
        <v>566</v>
      </c>
      <c r="AA503" s="391" t="s">
        <v>734</v>
      </c>
    </row>
    <row r="504" spans="23:27" ht="12.75">
      <c r="W504" s="391"/>
      <c r="X504" s="391"/>
      <c r="Y504" s="391"/>
      <c r="Z504" s="392">
        <v>567</v>
      </c>
      <c r="AA504" s="391" t="s">
        <v>734</v>
      </c>
    </row>
    <row r="505" spans="23:27" ht="12.75">
      <c r="W505" s="391"/>
      <c r="X505" s="391"/>
      <c r="Y505" s="391"/>
      <c r="Z505" s="392">
        <v>568</v>
      </c>
      <c r="AA505" s="391" t="s">
        <v>735</v>
      </c>
    </row>
    <row r="506" spans="23:27" ht="12.75">
      <c r="W506" s="391"/>
      <c r="X506" s="391"/>
      <c r="Y506" s="391"/>
      <c r="Z506" s="392">
        <v>569</v>
      </c>
      <c r="AA506" s="391" t="s">
        <v>735</v>
      </c>
    </row>
    <row r="507" spans="23:27" ht="12.75">
      <c r="W507" s="391"/>
      <c r="X507" s="391"/>
      <c r="Y507" s="391"/>
      <c r="Z507" s="392">
        <v>57</v>
      </c>
      <c r="AA507" s="391" t="s">
        <v>550</v>
      </c>
    </row>
    <row r="508" spans="23:27" ht="12.75">
      <c r="W508" s="391"/>
      <c r="X508" s="391"/>
      <c r="Y508" s="391"/>
      <c r="Z508" s="392">
        <v>570</v>
      </c>
      <c r="AA508" s="391" t="s">
        <v>489</v>
      </c>
    </row>
    <row r="509" spans="23:27" ht="12.75">
      <c r="W509" s="391"/>
      <c r="X509" s="391"/>
      <c r="Y509" s="391"/>
      <c r="Z509" s="392">
        <v>571</v>
      </c>
      <c r="AA509" s="391" t="s">
        <v>489</v>
      </c>
    </row>
    <row r="510" spans="23:27" ht="12.75">
      <c r="W510" s="391"/>
      <c r="X510" s="391"/>
      <c r="Y510" s="391"/>
      <c r="Z510" s="392">
        <v>572</v>
      </c>
      <c r="AA510" s="391" t="s">
        <v>489</v>
      </c>
    </row>
    <row r="511" spans="23:27" ht="12.75">
      <c r="W511" s="391"/>
      <c r="X511" s="391"/>
      <c r="Y511" s="391"/>
      <c r="Z511" s="392">
        <v>574</v>
      </c>
      <c r="AA511" s="391" t="s">
        <v>706</v>
      </c>
    </row>
    <row r="512" spans="23:27" ht="12.75">
      <c r="W512" s="391"/>
      <c r="X512" s="391"/>
      <c r="Y512" s="391"/>
      <c r="Z512" s="392">
        <v>575</v>
      </c>
      <c r="AA512" s="391" t="s">
        <v>706</v>
      </c>
    </row>
    <row r="513" spans="23:27" ht="12.75">
      <c r="W513" s="391"/>
      <c r="X513" s="391"/>
      <c r="Y513" s="391"/>
      <c r="Z513" s="392">
        <v>576</v>
      </c>
      <c r="AA513" s="391" t="s">
        <v>706</v>
      </c>
    </row>
    <row r="514" spans="23:27" ht="12.75">
      <c r="W514" s="391"/>
      <c r="X514" s="391"/>
      <c r="Y514" s="391"/>
      <c r="Z514" s="392">
        <v>577</v>
      </c>
      <c r="AA514" s="391" t="s">
        <v>706</v>
      </c>
    </row>
    <row r="515" spans="23:27" ht="12.75">
      <c r="W515" s="391"/>
      <c r="X515" s="391"/>
      <c r="Y515" s="391"/>
      <c r="Z515" s="392">
        <v>578</v>
      </c>
      <c r="AA515" s="391" t="s">
        <v>550</v>
      </c>
    </row>
    <row r="516" spans="23:27" ht="12.75">
      <c r="W516" s="391"/>
      <c r="X516" s="391"/>
      <c r="Y516" s="391"/>
      <c r="Z516" s="392">
        <v>579</v>
      </c>
      <c r="AA516" s="391" t="s">
        <v>550</v>
      </c>
    </row>
    <row r="517" spans="23:27" ht="12.75">
      <c r="W517" s="391"/>
      <c r="X517" s="391"/>
      <c r="Y517" s="391"/>
      <c r="Z517" s="392">
        <v>58</v>
      </c>
      <c r="AA517" s="391" t="s">
        <v>550</v>
      </c>
    </row>
    <row r="518" spans="23:27" ht="12.75">
      <c r="W518" s="391"/>
      <c r="X518" s="391"/>
      <c r="Y518" s="391"/>
      <c r="Z518" s="392">
        <v>580</v>
      </c>
      <c r="AA518" s="391" t="s">
        <v>545</v>
      </c>
    </row>
    <row r="519" spans="23:27" ht="12.75">
      <c r="W519" s="391"/>
      <c r="X519" s="391"/>
      <c r="Y519" s="391"/>
      <c r="Z519" s="392">
        <v>581</v>
      </c>
      <c r="AA519" s="391" t="s">
        <v>545</v>
      </c>
    </row>
    <row r="520" spans="23:27" ht="12.75">
      <c r="W520" s="391"/>
      <c r="X520" s="391"/>
      <c r="Y520" s="391"/>
      <c r="Z520" s="392">
        <v>582</v>
      </c>
      <c r="AA520" s="391" t="s">
        <v>545</v>
      </c>
    </row>
    <row r="521" spans="23:27" ht="12.75">
      <c r="W521" s="391"/>
      <c r="X521" s="391"/>
      <c r="Y521" s="391"/>
      <c r="Z521" s="392">
        <v>583</v>
      </c>
      <c r="AA521" s="391" t="s">
        <v>736</v>
      </c>
    </row>
    <row r="522" spans="23:27" ht="12.75">
      <c r="W522" s="391"/>
      <c r="X522" s="391"/>
      <c r="Y522" s="391"/>
      <c r="Z522" s="392">
        <v>584</v>
      </c>
      <c r="AA522" s="391" t="s">
        <v>736</v>
      </c>
    </row>
    <row r="523" spans="23:27" ht="12.75">
      <c r="W523" s="391"/>
      <c r="X523" s="391"/>
      <c r="Y523" s="391"/>
      <c r="Z523" s="392">
        <v>585</v>
      </c>
      <c r="AA523" s="391" t="s">
        <v>736</v>
      </c>
    </row>
    <row r="524" spans="23:27" ht="12.75">
      <c r="W524" s="391"/>
      <c r="X524" s="391"/>
      <c r="Y524" s="391"/>
      <c r="Z524" s="392">
        <v>586</v>
      </c>
      <c r="AA524" s="391" t="s">
        <v>736</v>
      </c>
    </row>
    <row r="525" spans="23:27" ht="12.75">
      <c r="W525" s="391"/>
      <c r="X525" s="391"/>
      <c r="Y525" s="391"/>
      <c r="Z525" s="392">
        <v>587</v>
      </c>
      <c r="AA525" s="391" t="s">
        <v>736</v>
      </c>
    </row>
    <row r="526" spans="23:27" ht="12.75">
      <c r="W526" s="391"/>
      <c r="X526" s="391"/>
      <c r="Y526" s="391"/>
      <c r="Z526" s="392">
        <v>588</v>
      </c>
      <c r="AA526" s="391" t="s">
        <v>736</v>
      </c>
    </row>
    <row r="527" spans="23:27" ht="12.75">
      <c r="W527" s="391"/>
      <c r="X527" s="391"/>
      <c r="Y527" s="391"/>
      <c r="Z527" s="392">
        <v>59</v>
      </c>
      <c r="AA527" s="391" t="s">
        <v>669</v>
      </c>
    </row>
    <row r="528" spans="23:27" ht="12.75">
      <c r="W528" s="391"/>
      <c r="X528" s="391"/>
      <c r="Y528" s="391"/>
      <c r="Z528" s="392">
        <v>590</v>
      </c>
      <c r="AA528" s="391" t="s">
        <v>737</v>
      </c>
    </row>
    <row r="529" spans="23:27" ht="12.75">
      <c r="W529" s="391"/>
      <c r="X529" s="391"/>
      <c r="Y529" s="391"/>
      <c r="Z529" s="392">
        <v>591</v>
      </c>
      <c r="AA529" s="391" t="s">
        <v>737</v>
      </c>
    </row>
    <row r="530" spans="23:27" ht="12.75">
      <c r="W530" s="391"/>
      <c r="X530" s="391"/>
      <c r="Y530" s="391"/>
      <c r="Z530" s="392">
        <v>592</v>
      </c>
      <c r="AA530" s="391" t="s">
        <v>737</v>
      </c>
    </row>
    <row r="531" spans="23:27" ht="12.75">
      <c r="W531" s="391"/>
      <c r="X531" s="391"/>
      <c r="Y531" s="391"/>
      <c r="Z531" s="392">
        <v>593</v>
      </c>
      <c r="AA531" s="391" t="s">
        <v>737</v>
      </c>
    </row>
    <row r="532" spans="23:27" ht="12.75">
      <c r="W532" s="391"/>
      <c r="X532" s="391"/>
      <c r="Y532" s="391"/>
      <c r="Z532" s="392">
        <v>594</v>
      </c>
      <c r="AA532" s="391" t="s">
        <v>737</v>
      </c>
    </row>
    <row r="533" spans="23:27" ht="12.75">
      <c r="W533" s="391"/>
      <c r="X533" s="391"/>
      <c r="Y533" s="391"/>
      <c r="Z533" s="392">
        <v>595</v>
      </c>
      <c r="AA533" s="391" t="s">
        <v>707</v>
      </c>
    </row>
    <row r="534" spans="23:27" ht="12.75">
      <c r="W534" s="391"/>
      <c r="X534" s="391"/>
      <c r="Y534" s="391"/>
      <c r="Z534" s="392">
        <v>596</v>
      </c>
      <c r="AA534" s="391" t="s">
        <v>707</v>
      </c>
    </row>
    <row r="535" spans="23:27" ht="12.75">
      <c r="W535" s="391"/>
      <c r="X535" s="391"/>
      <c r="Y535" s="391"/>
      <c r="Z535" s="392">
        <v>597</v>
      </c>
      <c r="AA535" s="391" t="s">
        <v>707</v>
      </c>
    </row>
    <row r="536" spans="23:27" ht="12.75">
      <c r="W536" s="391"/>
      <c r="X536" s="391"/>
      <c r="Y536" s="391"/>
      <c r="Z536" s="392">
        <v>598</v>
      </c>
      <c r="AA536" s="391" t="s">
        <v>707</v>
      </c>
    </row>
    <row r="537" spans="23:27" ht="12.75">
      <c r="W537" s="391"/>
      <c r="X537" s="391"/>
      <c r="Y537" s="391"/>
      <c r="Z537" s="392">
        <v>599</v>
      </c>
      <c r="AA537" s="391" t="s">
        <v>707</v>
      </c>
    </row>
    <row r="538" spans="23:27" ht="12.75">
      <c r="W538" s="391"/>
      <c r="X538" s="391"/>
      <c r="Y538" s="391"/>
      <c r="Z538" s="392">
        <v>60</v>
      </c>
      <c r="AA538" s="391" t="s">
        <v>547</v>
      </c>
    </row>
    <row r="539" spans="23:27" ht="12.75">
      <c r="W539" s="391"/>
      <c r="X539" s="391"/>
      <c r="Y539" s="391"/>
      <c r="Z539" s="392">
        <v>61</v>
      </c>
      <c r="AA539" s="391" t="s">
        <v>407</v>
      </c>
    </row>
    <row r="540" spans="23:27" ht="12.75">
      <c r="W540" s="391"/>
      <c r="X540" s="391"/>
      <c r="Y540" s="391"/>
      <c r="Z540" s="392">
        <v>62</v>
      </c>
      <c r="AA540" s="391" t="s">
        <v>407</v>
      </c>
    </row>
    <row r="541" spans="23:27" ht="12.75">
      <c r="W541" s="391"/>
      <c r="X541" s="391"/>
      <c r="Y541" s="391"/>
      <c r="Z541" s="392">
        <v>63</v>
      </c>
      <c r="AA541" s="391" t="s">
        <v>407</v>
      </c>
    </row>
    <row r="542" spans="23:27" ht="12.75">
      <c r="W542" s="391"/>
      <c r="X542" s="391"/>
      <c r="Y542" s="391"/>
      <c r="Z542" s="392">
        <v>64</v>
      </c>
      <c r="AA542" s="391" t="s">
        <v>669</v>
      </c>
    </row>
    <row r="543" spans="23:27" ht="12.75">
      <c r="W543" s="391"/>
      <c r="X543" s="391"/>
      <c r="Y543" s="391"/>
      <c r="Z543" s="392">
        <v>65</v>
      </c>
      <c r="AA543" s="391" t="s">
        <v>669</v>
      </c>
    </row>
    <row r="544" spans="23:27" ht="12.75">
      <c r="W544" s="391"/>
      <c r="X544" s="391"/>
      <c r="Y544" s="391"/>
      <c r="Z544" s="392">
        <v>66</v>
      </c>
      <c r="AA544" s="391" t="s">
        <v>407</v>
      </c>
    </row>
    <row r="545" spans="23:27" ht="12.75">
      <c r="W545" s="391"/>
      <c r="X545" s="391"/>
      <c r="Y545" s="391"/>
      <c r="Z545" s="392">
        <v>67</v>
      </c>
      <c r="AA545" s="391" t="s">
        <v>670</v>
      </c>
    </row>
    <row r="546" spans="23:27" ht="12.75">
      <c r="W546" s="391"/>
      <c r="X546" s="391"/>
      <c r="Y546" s="391"/>
      <c r="Z546" s="392">
        <v>68</v>
      </c>
      <c r="AA546" s="391" t="s">
        <v>407</v>
      </c>
    </row>
    <row r="547" spans="23:27" ht="12.75">
      <c r="W547" s="391"/>
      <c r="X547" s="391"/>
      <c r="Y547" s="391"/>
      <c r="Z547" s="392">
        <v>69</v>
      </c>
      <c r="AA547" s="391" t="s">
        <v>669</v>
      </c>
    </row>
    <row r="548" spans="23:27" ht="12.75">
      <c r="W548" s="391"/>
      <c r="X548" s="391"/>
      <c r="Y548" s="391"/>
      <c r="Z548" s="392">
        <v>70</v>
      </c>
      <c r="AA548" s="391" t="s">
        <v>627</v>
      </c>
    </row>
    <row r="549" spans="23:27" ht="12.75">
      <c r="W549" s="391"/>
      <c r="X549" s="391"/>
      <c r="Y549" s="391"/>
      <c r="Z549" s="392">
        <v>700</v>
      </c>
      <c r="AA549" s="391" t="s">
        <v>679</v>
      </c>
    </row>
    <row r="550" spans="23:27" ht="12.75">
      <c r="W550" s="391"/>
      <c r="X550" s="391"/>
      <c r="Y550" s="391"/>
      <c r="Z550" s="392">
        <v>701</v>
      </c>
      <c r="AA550" s="391" t="s">
        <v>679</v>
      </c>
    </row>
    <row r="551" spans="23:27" ht="12.75">
      <c r="W551" s="391"/>
      <c r="X551" s="391"/>
      <c r="Y551" s="391"/>
      <c r="Z551" s="392">
        <v>702</v>
      </c>
      <c r="AA551" s="391" t="s">
        <v>679</v>
      </c>
    </row>
    <row r="552" spans="23:27" ht="12.75">
      <c r="W552" s="391"/>
      <c r="X552" s="391"/>
      <c r="Y552" s="391"/>
      <c r="Z552" s="392">
        <v>703</v>
      </c>
      <c r="AA552" s="391" t="s">
        <v>679</v>
      </c>
    </row>
    <row r="553" spans="23:27" ht="12.75">
      <c r="W553" s="391"/>
      <c r="X553" s="391"/>
      <c r="Y553" s="391"/>
      <c r="Z553" s="392">
        <v>704</v>
      </c>
      <c r="AA553" s="391" t="s">
        <v>679</v>
      </c>
    </row>
    <row r="554" spans="23:27" ht="12.75">
      <c r="W554" s="391"/>
      <c r="X554" s="391"/>
      <c r="Y554" s="391"/>
      <c r="Z554" s="392">
        <v>706</v>
      </c>
      <c r="AA554" s="391" t="s">
        <v>679</v>
      </c>
    </row>
    <row r="555" spans="23:27" ht="12.75">
      <c r="W555" s="391"/>
      <c r="X555" s="391"/>
      <c r="Y555" s="391"/>
      <c r="Z555" s="392">
        <v>707</v>
      </c>
      <c r="AA555" s="391" t="s">
        <v>679</v>
      </c>
    </row>
    <row r="556" spans="23:27" ht="12.75">
      <c r="W556" s="391"/>
      <c r="X556" s="391"/>
      <c r="Y556" s="391"/>
      <c r="Z556" s="392">
        <v>708</v>
      </c>
      <c r="AA556" s="391" t="s">
        <v>679</v>
      </c>
    </row>
    <row r="557" spans="23:27" ht="12.75">
      <c r="W557" s="391"/>
      <c r="X557" s="391"/>
      <c r="Y557" s="391"/>
      <c r="Z557" s="392">
        <v>71</v>
      </c>
      <c r="AA557" s="391" t="s">
        <v>671</v>
      </c>
    </row>
    <row r="558" spans="23:27" ht="12.75">
      <c r="W558" s="391"/>
      <c r="X558" s="391"/>
      <c r="Y558" s="391"/>
      <c r="Z558" s="392">
        <v>710</v>
      </c>
      <c r="AA558" s="391" t="s">
        <v>698</v>
      </c>
    </row>
    <row r="559" spans="23:27" ht="12.75">
      <c r="W559" s="391"/>
      <c r="X559" s="391"/>
      <c r="Y559" s="391"/>
      <c r="Z559" s="392">
        <v>711</v>
      </c>
      <c r="AA559" s="391" t="s">
        <v>698</v>
      </c>
    </row>
    <row r="560" spans="23:27" ht="12.75">
      <c r="W560" s="391"/>
      <c r="X560" s="391"/>
      <c r="Y560" s="391"/>
      <c r="Z560" s="392">
        <v>712</v>
      </c>
      <c r="AA560" s="391" t="s">
        <v>698</v>
      </c>
    </row>
    <row r="561" spans="23:27" ht="12.75">
      <c r="W561" s="391"/>
      <c r="X561" s="391"/>
      <c r="Y561" s="391"/>
      <c r="Z561" s="392">
        <v>713</v>
      </c>
      <c r="AA561" s="391" t="s">
        <v>698</v>
      </c>
    </row>
    <row r="562" spans="23:27" ht="12.75">
      <c r="W562" s="391"/>
      <c r="X562" s="391"/>
      <c r="Y562" s="391"/>
      <c r="Z562" s="392">
        <v>714</v>
      </c>
      <c r="AA562" s="391" t="s">
        <v>698</v>
      </c>
    </row>
    <row r="563" spans="23:27" ht="12.75">
      <c r="W563" s="391"/>
      <c r="X563" s="391"/>
      <c r="Y563" s="391"/>
      <c r="Z563" s="392">
        <v>715</v>
      </c>
      <c r="AA563" s="391" t="s">
        <v>698</v>
      </c>
    </row>
    <row r="564" spans="23:27" ht="12.75">
      <c r="W564" s="391"/>
      <c r="X564" s="391"/>
      <c r="Y564" s="391"/>
      <c r="Z564" s="392">
        <v>716</v>
      </c>
      <c r="AA564" s="391" t="s">
        <v>698</v>
      </c>
    </row>
    <row r="565" spans="23:27" ht="12.75">
      <c r="W565" s="391"/>
      <c r="X565" s="391"/>
      <c r="Y565" s="391"/>
      <c r="Z565" s="392">
        <v>718</v>
      </c>
      <c r="AA565" s="391" t="s">
        <v>699</v>
      </c>
    </row>
    <row r="566" spans="23:27" ht="12.75">
      <c r="W566" s="391"/>
      <c r="X566" s="391"/>
      <c r="Y566" s="391"/>
      <c r="Z566" s="392">
        <v>719</v>
      </c>
      <c r="AA566" s="391" t="s">
        <v>699</v>
      </c>
    </row>
    <row r="567" spans="23:27" ht="12.75">
      <c r="W567" s="391"/>
      <c r="X567" s="391"/>
      <c r="Y567" s="391"/>
      <c r="Z567" s="392">
        <v>72</v>
      </c>
      <c r="AA567" s="391" t="s">
        <v>671</v>
      </c>
    </row>
    <row r="568" spans="23:27" ht="12.75">
      <c r="W568" s="391"/>
      <c r="X568" s="391"/>
      <c r="Y568" s="391"/>
      <c r="Z568" s="392">
        <v>723</v>
      </c>
      <c r="AA568" s="391" t="s">
        <v>470</v>
      </c>
    </row>
    <row r="569" spans="23:27" ht="12.75">
      <c r="W569" s="391"/>
      <c r="X569" s="391"/>
      <c r="Y569" s="391"/>
      <c r="Z569" s="392">
        <v>726</v>
      </c>
      <c r="AA569" s="391" t="s">
        <v>723</v>
      </c>
    </row>
    <row r="570" spans="23:27" ht="12.75">
      <c r="W570" s="391"/>
      <c r="X570" s="391"/>
      <c r="Y570" s="391"/>
      <c r="Z570" s="392">
        <v>727</v>
      </c>
      <c r="AA570" s="391" t="s">
        <v>723</v>
      </c>
    </row>
    <row r="571" spans="23:27" ht="12.75">
      <c r="W571" s="391"/>
      <c r="X571" s="391"/>
      <c r="Y571" s="391"/>
      <c r="Z571" s="392">
        <v>728</v>
      </c>
      <c r="AA571" s="391" t="s">
        <v>723</v>
      </c>
    </row>
    <row r="572" spans="23:27" ht="12.75">
      <c r="W572" s="391"/>
      <c r="X572" s="391"/>
      <c r="Y572" s="391"/>
      <c r="Z572" s="392">
        <v>73</v>
      </c>
      <c r="AA572" s="391" t="s">
        <v>672</v>
      </c>
    </row>
    <row r="573" spans="23:27" ht="12.75">
      <c r="W573" s="391"/>
      <c r="X573" s="391"/>
      <c r="Y573" s="391"/>
      <c r="Z573" s="392">
        <v>730</v>
      </c>
      <c r="AA573" s="391" t="s">
        <v>677</v>
      </c>
    </row>
    <row r="574" spans="23:27" ht="12.75">
      <c r="W574" s="391"/>
      <c r="X574" s="391"/>
      <c r="Y574" s="391"/>
      <c r="Z574" s="392">
        <v>731</v>
      </c>
      <c r="AA574" s="391" t="s">
        <v>677</v>
      </c>
    </row>
    <row r="575" spans="23:27" ht="12.75">
      <c r="W575" s="391"/>
      <c r="X575" s="391"/>
      <c r="Y575" s="391"/>
      <c r="Z575" s="392">
        <v>732</v>
      </c>
      <c r="AA575" s="391" t="s">
        <v>677</v>
      </c>
    </row>
    <row r="576" spans="23:27" ht="12.75">
      <c r="W576" s="391"/>
      <c r="X576" s="391"/>
      <c r="Y576" s="391"/>
      <c r="Z576" s="392">
        <v>733</v>
      </c>
      <c r="AA576" s="391" t="s">
        <v>677</v>
      </c>
    </row>
    <row r="577" spans="23:27" ht="12.75">
      <c r="W577" s="391"/>
      <c r="X577" s="391"/>
      <c r="Y577" s="391"/>
      <c r="Z577" s="392">
        <v>735</v>
      </c>
      <c r="AA577" s="391" t="s">
        <v>701</v>
      </c>
    </row>
    <row r="578" spans="23:27" ht="12.75">
      <c r="W578" s="391"/>
      <c r="X578" s="391"/>
      <c r="Y578" s="391"/>
      <c r="Z578" s="392">
        <v>736</v>
      </c>
      <c r="AA578" s="391" t="s">
        <v>701</v>
      </c>
    </row>
    <row r="579" spans="23:27" ht="12.75">
      <c r="W579" s="391"/>
      <c r="X579" s="391"/>
      <c r="Y579" s="391"/>
      <c r="Z579" s="392">
        <v>737</v>
      </c>
      <c r="AA579" s="391" t="s">
        <v>701</v>
      </c>
    </row>
    <row r="580" spans="23:27" ht="12.75">
      <c r="W580" s="391"/>
      <c r="X580" s="391"/>
      <c r="Y580" s="391"/>
      <c r="Z580" s="392">
        <v>738</v>
      </c>
      <c r="AA580" s="391" t="s">
        <v>701</v>
      </c>
    </row>
    <row r="581" spans="23:27" ht="12.75">
      <c r="W581" s="391"/>
      <c r="X581" s="391"/>
      <c r="Y581" s="391"/>
      <c r="Z581" s="392">
        <v>739</v>
      </c>
      <c r="AA581" s="391" t="s">
        <v>701</v>
      </c>
    </row>
    <row r="582" spans="23:27" ht="12.75">
      <c r="W582" s="391"/>
      <c r="X582" s="391"/>
      <c r="Y582" s="391"/>
      <c r="Z582" s="392">
        <v>74</v>
      </c>
      <c r="AA582" s="391" t="s">
        <v>671</v>
      </c>
    </row>
    <row r="583" spans="23:27" ht="12.75">
      <c r="W583" s="391"/>
      <c r="X583" s="391"/>
      <c r="Y583" s="391"/>
      <c r="Z583" s="392">
        <v>740</v>
      </c>
      <c r="AA583" s="391" t="s">
        <v>567</v>
      </c>
    </row>
    <row r="584" spans="23:27" ht="12.75">
      <c r="W584" s="391"/>
      <c r="X584" s="391"/>
      <c r="Y584" s="391"/>
      <c r="Z584" s="392">
        <v>741</v>
      </c>
      <c r="AA584" s="391" t="s">
        <v>567</v>
      </c>
    </row>
    <row r="585" spans="23:27" ht="12.75">
      <c r="W585" s="391"/>
      <c r="X585" s="391"/>
      <c r="Y585" s="391"/>
      <c r="Z585" s="392">
        <v>742</v>
      </c>
      <c r="AA585" s="391" t="s">
        <v>702</v>
      </c>
    </row>
    <row r="586" spans="23:27" ht="12.75">
      <c r="W586" s="391"/>
      <c r="X586" s="391"/>
      <c r="Y586" s="391"/>
      <c r="Z586" s="392">
        <v>743</v>
      </c>
      <c r="AA586" s="391" t="s">
        <v>702</v>
      </c>
    </row>
    <row r="587" spans="23:27" ht="12.75">
      <c r="W587" s="391"/>
      <c r="X587" s="391"/>
      <c r="Y587" s="391"/>
      <c r="Z587" s="392">
        <v>744</v>
      </c>
      <c r="AA587" s="391" t="s">
        <v>702</v>
      </c>
    </row>
    <row r="588" spans="23:27" ht="12.75">
      <c r="W588" s="391"/>
      <c r="X588" s="391"/>
      <c r="Y588" s="391"/>
      <c r="Z588" s="392">
        <v>745</v>
      </c>
      <c r="AA588" s="391" t="s">
        <v>702</v>
      </c>
    </row>
    <row r="589" spans="23:27" ht="12.75">
      <c r="W589" s="391"/>
      <c r="X589" s="391"/>
      <c r="Y589" s="391"/>
      <c r="Z589" s="392">
        <v>746</v>
      </c>
      <c r="AA589" s="391" t="s">
        <v>702</v>
      </c>
    </row>
    <row r="590" spans="23:27" ht="12.75">
      <c r="W590" s="391"/>
      <c r="X590" s="391"/>
      <c r="Y590" s="391"/>
      <c r="Z590" s="392">
        <v>747</v>
      </c>
      <c r="AA590" s="391" t="s">
        <v>702</v>
      </c>
    </row>
    <row r="591" spans="23:27" ht="12.75">
      <c r="W591" s="391"/>
      <c r="X591" s="391"/>
      <c r="Y591" s="391"/>
      <c r="Z591" s="392">
        <v>748</v>
      </c>
      <c r="AA591" s="391" t="s">
        <v>702</v>
      </c>
    </row>
    <row r="592" spans="23:27" ht="12.75">
      <c r="W592" s="391"/>
      <c r="X592" s="391"/>
      <c r="Y592" s="391"/>
      <c r="Z592" s="392">
        <v>749</v>
      </c>
      <c r="AA592" s="391" t="s">
        <v>702</v>
      </c>
    </row>
    <row r="593" spans="23:27" ht="12.75">
      <c r="W593" s="391"/>
      <c r="X593" s="391"/>
      <c r="Y593" s="391"/>
      <c r="Z593" s="392">
        <v>75</v>
      </c>
      <c r="AA593" s="391" t="s">
        <v>673</v>
      </c>
    </row>
    <row r="594" spans="23:27" ht="12.75">
      <c r="W594" s="391"/>
      <c r="X594" s="391"/>
      <c r="Y594" s="391"/>
      <c r="Z594" s="392">
        <v>750</v>
      </c>
      <c r="AA594" s="391" t="s">
        <v>738</v>
      </c>
    </row>
    <row r="595" spans="23:27" ht="12.75">
      <c r="W595" s="391"/>
      <c r="X595" s="391"/>
      <c r="Y595" s="391"/>
      <c r="Z595" s="392">
        <v>751</v>
      </c>
      <c r="AA595" s="391" t="s">
        <v>738</v>
      </c>
    </row>
    <row r="596" spans="23:27" ht="12.75">
      <c r="W596" s="391"/>
      <c r="X596" s="391"/>
      <c r="Y596" s="391"/>
      <c r="Z596" s="392">
        <v>752</v>
      </c>
      <c r="AA596" s="391" t="s">
        <v>738</v>
      </c>
    </row>
    <row r="597" spans="23:27" ht="12.75">
      <c r="W597" s="391"/>
      <c r="X597" s="391"/>
      <c r="Y597" s="391"/>
      <c r="Z597" s="392">
        <v>753</v>
      </c>
      <c r="AA597" s="391" t="s">
        <v>738</v>
      </c>
    </row>
    <row r="598" spans="23:27" ht="12.75">
      <c r="W598" s="391"/>
      <c r="X598" s="391"/>
      <c r="Y598" s="391"/>
      <c r="Z598" s="392">
        <v>754</v>
      </c>
      <c r="AA598" s="391" t="s">
        <v>738</v>
      </c>
    </row>
    <row r="599" spans="23:27" ht="12.75">
      <c r="W599" s="391"/>
      <c r="X599" s="391"/>
      <c r="Y599" s="391"/>
      <c r="Z599" s="392">
        <v>755</v>
      </c>
      <c r="AA599" s="391" t="s">
        <v>738</v>
      </c>
    </row>
    <row r="600" spans="23:27" ht="12.75">
      <c r="W600" s="391"/>
      <c r="X600" s="391"/>
      <c r="Y600" s="391"/>
      <c r="Z600" s="392">
        <v>756</v>
      </c>
      <c r="AA600" s="391" t="s">
        <v>676</v>
      </c>
    </row>
    <row r="601" spans="23:27" ht="12.75">
      <c r="W601" s="391"/>
      <c r="X601" s="391"/>
      <c r="Y601" s="391"/>
      <c r="Z601" s="392">
        <v>757</v>
      </c>
      <c r="AA601" s="391" t="s">
        <v>738</v>
      </c>
    </row>
    <row r="602" spans="23:27" ht="12.75">
      <c r="W602" s="391"/>
      <c r="X602" s="391"/>
      <c r="Y602" s="391"/>
      <c r="Z602" s="392">
        <v>759</v>
      </c>
      <c r="AA602" s="391" t="s">
        <v>677</v>
      </c>
    </row>
    <row r="603" spans="23:27" ht="12.75">
      <c r="W603" s="391"/>
      <c r="X603" s="391"/>
      <c r="Y603" s="391"/>
      <c r="Z603" s="392">
        <v>76</v>
      </c>
      <c r="AA603" s="391" t="s">
        <v>671</v>
      </c>
    </row>
    <row r="604" spans="23:27" ht="12.75">
      <c r="W604" s="391"/>
      <c r="X604" s="391"/>
      <c r="Y604" s="391"/>
      <c r="Z604" s="392">
        <v>760</v>
      </c>
      <c r="AA604" s="391" t="s">
        <v>692</v>
      </c>
    </row>
    <row r="605" spans="23:27" ht="12.75">
      <c r="W605" s="391"/>
      <c r="X605" s="391"/>
      <c r="Y605" s="391"/>
      <c r="Z605" s="392">
        <v>761</v>
      </c>
      <c r="AA605" s="391" t="s">
        <v>692</v>
      </c>
    </row>
    <row r="606" spans="23:27" ht="12.75">
      <c r="W606" s="391"/>
      <c r="X606" s="391"/>
      <c r="Y606" s="391"/>
      <c r="Z606" s="392">
        <v>762</v>
      </c>
      <c r="AA606" s="391" t="s">
        <v>692</v>
      </c>
    </row>
    <row r="607" spans="23:27" ht="12.75">
      <c r="W607" s="391"/>
      <c r="X607" s="391"/>
      <c r="Y607" s="391"/>
      <c r="Z607" s="392">
        <v>763</v>
      </c>
      <c r="AA607" s="391" t="s">
        <v>692</v>
      </c>
    </row>
    <row r="608" spans="23:27" ht="12.75">
      <c r="W608" s="391"/>
      <c r="X608" s="391"/>
      <c r="Y608" s="391"/>
      <c r="Z608" s="392">
        <v>764</v>
      </c>
      <c r="AA608" s="391" t="s">
        <v>692</v>
      </c>
    </row>
    <row r="609" spans="23:27" ht="12.75">
      <c r="W609" s="391"/>
      <c r="X609" s="391"/>
      <c r="Y609" s="391"/>
      <c r="Z609" s="392">
        <v>765</v>
      </c>
      <c r="AA609" s="391" t="s">
        <v>734</v>
      </c>
    </row>
    <row r="610" spans="23:27" ht="12.75">
      <c r="W610" s="391"/>
      <c r="X610" s="391"/>
      <c r="Y610" s="391"/>
      <c r="Z610" s="392">
        <v>766</v>
      </c>
      <c r="AA610" s="391" t="s">
        <v>734</v>
      </c>
    </row>
    <row r="611" spans="23:27" ht="12.75">
      <c r="W611" s="391"/>
      <c r="X611" s="391"/>
      <c r="Y611" s="391"/>
      <c r="Z611" s="392">
        <v>767</v>
      </c>
      <c r="AA611" s="391" t="s">
        <v>734</v>
      </c>
    </row>
    <row r="612" spans="23:27" ht="12.75">
      <c r="W612" s="391"/>
      <c r="X612" s="391"/>
      <c r="Y612" s="391"/>
      <c r="Z612" s="392">
        <v>768</v>
      </c>
      <c r="AA612" s="391" t="s">
        <v>734</v>
      </c>
    </row>
    <row r="613" spans="23:27" ht="12.75">
      <c r="W613" s="391"/>
      <c r="X613" s="391"/>
      <c r="Y613" s="391"/>
      <c r="Z613" s="392">
        <v>77</v>
      </c>
      <c r="AA613" s="391" t="s">
        <v>671</v>
      </c>
    </row>
    <row r="614" spans="23:27" ht="12.75">
      <c r="W614" s="391"/>
      <c r="X614" s="391"/>
      <c r="Y614" s="391"/>
      <c r="Z614" s="392">
        <v>770</v>
      </c>
      <c r="AA614" s="391" t="s">
        <v>739</v>
      </c>
    </row>
    <row r="615" spans="23:27" ht="12.75">
      <c r="W615" s="391"/>
      <c r="X615" s="391"/>
      <c r="Y615" s="391"/>
      <c r="Z615" s="392">
        <v>771</v>
      </c>
      <c r="AA615" s="391" t="s">
        <v>739</v>
      </c>
    </row>
    <row r="616" spans="23:27" ht="12.75">
      <c r="W616" s="391"/>
      <c r="X616" s="391"/>
      <c r="Y616" s="391"/>
      <c r="Z616" s="392">
        <v>772</v>
      </c>
      <c r="AA616" s="391" t="s">
        <v>739</v>
      </c>
    </row>
    <row r="617" spans="23:27" ht="12.75">
      <c r="W617" s="391"/>
      <c r="X617" s="391"/>
      <c r="Y617" s="391"/>
      <c r="Z617" s="392">
        <v>773</v>
      </c>
      <c r="AA617" s="391" t="s">
        <v>739</v>
      </c>
    </row>
    <row r="618" spans="23:27" ht="12.75">
      <c r="W618" s="391"/>
      <c r="X618" s="391"/>
      <c r="Y618" s="391"/>
      <c r="Z618" s="392">
        <v>774</v>
      </c>
      <c r="AA618" s="391" t="s">
        <v>739</v>
      </c>
    </row>
    <row r="619" spans="23:27" ht="12.75">
      <c r="W619" s="391"/>
      <c r="X619" s="391"/>
      <c r="Y619" s="391"/>
      <c r="Z619" s="392">
        <v>775</v>
      </c>
      <c r="AA619" s="391" t="s">
        <v>739</v>
      </c>
    </row>
    <row r="620" spans="23:27" ht="12.75">
      <c r="W620" s="391"/>
      <c r="X620" s="391"/>
      <c r="Y620" s="391"/>
      <c r="Z620" s="392">
        <v>776</v>
      </c>
      <c r="AA620" s="391" t="s">
        <v>739</v>
      </c>
    </row>
    <row r="621" spans="23:27" ht="12.75">
      <c r="W621" s="391"/>
      <c r="X621" s="391"/>
      <c r="Y621" s="391"/>
      <c r="Z621" s="392">
        <v>779</v>
      </c>
      <c r="AA621" s="391" t="s">
        <v>709</v>
      </c>
    </row>
    <row r="622" spans="23:27" ht="12.75">
      <c r="W622" s="391"/>
      <c r="X622" s="391"/>
      <c r="Y622" s="391"/>
      <c r="Z622" s="392">
        <v>78</v>
      </c>
      <c r="AA622" s="391" t="s">
        <v>672</v>
      </c>
    </row>
    <row r="623" spans="23:27" ht="12.75">
      <c r="W623" s="391"/>
      <c r="X623" s="391"/>
      <c r="Y623" s="391"/>
      <c r="Z623" s="392">
        <v>780</v>
      </c>
      <c r="AA623" s="391" t="s">
        <v>709</v>
      </c>
    </row>
    <row r="624" spans="23:27" ht="12.75">
      <c r="W624" s="391"/>
      <c r="X624" s="391"/>
      <c r="Y624" s="391"/>
      <c r="Z624" s="392">
        <v>781</v>
      </c>
      <c r="AA624" s="391" t="s">
        <v>709</v>
      </c>
    </row>
    <row r="625" spans="23:27" ht="12.75">
      <c r="W625" s="391"/>
      <c r="X625" s="391"/>
      <c r="Y625" s="391"/>
      <c r="Z625" s="392">
        <v>782</v>
      </c>
      <c r="AA625" s="391" t="s">
        <v>709</v>
      </c>
    </row>
    <row r="626" spans="23:27" ht="12.75">
      <c r="W626" s="391"/>
      <c r="X626" s="391"/>
      <c r="Y626" s="391"/>
      <c r="Z626" s="392">
        <v>783</v>
      </c>
      <c r="AA626" s="391" t="s">
        <v>709</v>
      </c>
    </row>
    <row r="627" spans="23:27" ht="12.75">
      <c r="W627" s="391"/>
      <c r="X627" s="391"/>
      <c r="Y627" s="391"/>
      <c r="Z627" s="392">
        <v>785</v>
      </c>
      <c r="AA627" s="391" t="s">
        <v>676</v>
      </c>
    </row>
    <row r="628" spans="23:27" ht="12.75">
      <c r="W628" s="391"/>
      <c r="X628" s="391"/>
      <c r="Y628" s="391"/>
      <c r="Z628" s="392">
        <v>786</v>
      </c>
      <c r="AA628" s="391" t="s">
        <v>676</v>
      </c>
    </row>
    <row r="629" spans="23:27" ht="12.75">
      <c r="W629" s="391"/>
      <c r="X629" s="391"/>
      <c r="Y629" s="391"/>
      <c r="Z629" s="392">
        <v>789</v>
      </c>
      <c r="AA629" s="391" t="s">
        <v>740</v>
      </c>
    </row>
    <row r="630" spans="23:27" ht="12.75">
      <c r="W630" s="391"/>
      <c r="X630" s="391"/>
      <c r="Y630" s="391"/>
      <c r="Z630" s="392">
        <v>79</v>
      </c>
      <c r="AA630" s="391" t="s">
        <v>672</v>
      </c>
    </row>
    <row r="631" spans="23:27" ht="12.75">
      <c r="W631" s="391"/>
      <c r="X631" s="391"/>
      <c r="Y631" s="391"/>
      <c r="Z631" s="392">
        <v>790</v>
      </c>
      <c r="AA631" s="391" t="s">
        <v>740</v>
      </c>
    </row>
    <row r="632" spans="23:27" ht="12.75">
      <c r="W632" s="391"/>
      <c r="X632" s="391"/>
      <c r="Y632" s="391"/>
      <c r="Z632" s="392">
        <v>791</v>
      </c>
      <c r="AA632" s="391" t="s">
        <v>740</v>
      </c>
    </row>
    <row r="633" spans="23:27" ht="12.75">
      <c r="W633" s="391"/>
      <c r="X633" s="391"/>
      <c r="Y633" s="391"/>
      <c r="Z633" s="392">
        <v>792</v>
      </c>
      <c r="AA633" s="391" t="s">
        <v>710</v>
      </c>
    </row>
    <row r="634" spans="23:27" ht="12.75">
      <c r="W634" s="391"/>
      <c r="X634" s="391"/>
      <c r="Y634" s="391"/>
      <c r="Z634" s="392">
        <v>793</v>
      </c>
      <c r="AA634" s="391" t="s">
        <v>710</v>
      </c>
    </row>
    <row r="635" spans="23:27" ht="12.75">
      <c r="W635" s="391"/>
      <c r="X635" s="391"/>
      <c r="Y635" s="391"/>
      <c r="Z635" s="392">
        <v>794</v>
      </c>
      <c r="AA635" s="391" t="s">
        <v>710</v>
      </c>
    </row>
    <row r="636" spans="23:27" ht="12.75">
      <c r="W636" s="391"/>
      <c r="X636" s="391"/>
      <c r="Y636" s="391"/>
      <c r="Z636" s="392">
        <v>795</v>
      </c>
      <c r="AA636" s="391" t="s">
        <v>710</v>
      </c>
    </row>
    <row r="637" spans="23:27" ht="12.75">
      <c r="W637" s="391"/>
      <c r="X637" s="391"/>
      <c r="Y637" s="391"/>
      <c r="Z637" s="392">
        <v>796</v>
      </c>
      <c r="AA637" s="391" t="s">
        <v>710</v>
      </c>
    </row>
    <row r="638" spans="23:27" ht="12.75">
      <c r="W638" s="391"/>
      <c r="X638" s="391"/>
      <c r="Y638" s="391"/>
      <c r="Z638" s="392">
        <v>797</v>
      </c>
      <c r="AA638" s="391" t="s">
        <v>710</v>
      </c>
    </row>
    <row r="639" spans="23:27" ht="12.75">
      <c r="W639" s="391"/>
      <c r="X639" s="391"/>
      <c r="Y639" s="391"/>
      <c r="Z639" s="392">
        <v>798</v>
      </c>
      <c r="AA639" s="391" t="s">
        <v>710</v>
      </c>
    </row>
    <row r="640" spans="23:27" ht="12.75">
      <c r="W640" s="391"/>
      <c r="X640" s="391"/>
      <c r="Y640" s="391"/>
      <c r="Z640" s="392">
        <v>799</v>
      </c>
      <c r="AA640" s="391" t="s">
        <v>685</v>
      </c>
    </row>
    <row r="641" spans="23:27" ht="12.75">
      <c r="W641" s="391"/>
      <c r="X641" s="391"/>
      <c r="Y641" s="391"/>
      <c r="Z641" s="392">
        <v>80</v>
      </c>
      <c r="AA641" s="391" t="s">
        <v>627</v>
      </c>
    </row>
    <row r="642" spans="23:27" ht="12.75">
      <c r="W642" s="391"/>
      <c r="X642" s="391"/>
      <c r="Y642" s="391"/>
      <c r="Z642" s="392">
        <v>81</v>
      </c>
      <c r="AA642" s="391" t="s">
        <v>674</v>
      </c>
    </row>
    <row r="643" spans="23:27" ht="12.75">
      <c r="W643" s="391"/>
      <c r="X643" s="391"/>
      <c r="Y643" s="391"/>
      <c r="Z643" s="392">
        <v>83</v>
      </c>
      <c r="AA643" s="391" t="s">
        <v>675</v>
      </c>
    </row>
    <row r="644" spans="23:27" ht="12.75">
      <c r="W644" s="391"/>
      <c r="X644" s="391"/>
      <c r="Y644" s="391"/>
      <c r="Z644" s="392">
        <v>830</v>
      </c>
      <c r="AA644" s="391" t="s">
        <v>741</v>
      </c>
    </row>
    <row r="645" spans="23:27" ht="12.75">
      <c r="W645" s="391"/>
      <c r="X645" s="391"/>
      <c r="Y645" s="391"/>
      <c r="Z645" s="392">
        <v>831</v>
      </c>
      <c r="AA645" s="391" t="s">
        <v>741</v>
      </c>
    </row>
    <row r="646" spans="23:27" ht="12.75">
      <c r="W646" s="391"/>
      <c r="X646" s="391"/>
      <c r="Y646" s="391"/>
      <c r="Z646" s="392">
        <v>832</v>
      </c>
      <c r="AA646" s="391" t="s">
        <v>741</v>
      </c>
    </row>
    <row r="647" spans="23:27" ht="12.75">
      <c r="W647" s="391"/>
      <c r="X647" s="391"/>
      <c r="Y647" s="391"/>
      <c r="Z647" s="392">
        <v>833</v>
      </c>
      <c r="AA647" s="391" t="s">
        <v>741</v>
      </c>
    </row>
    <row r="648" spans="23:27" ht="12.75">
      <c r="W648" s="391"/>
      <c r="X648" s="391"/>
      <c r="Y648" s="391"/>
      <c r="Z648" s="392">
        <v>834</v>
      </c>
      <c r="AA648" s="391" t="s">
        <v>741</v>
      </c>
    </row>
    <row r="649" spans="23:27" ht="12.75">
      <c r="W649" s="391"/>
      <c r="X649" s="391"/>
      <c r="Y649" s="391"/>
      <c r="Z649" s="392">
        <v>835</v>
      </c>
      <c r="AA649" s="391" t="s">
        <v>741</v>
      </c>
    </row>
    <row r="650" spans="23:27" ht="12.75">
      <c r="W650" s="391"/>
      <c r="X650" s="391"/>
      <c r="Y650" s="391"/>
      <c r="Z650" s="392">
        <v>84</v>
      </c>
      <c r="AA650" s="391" t="s">
        <v>675</v>
      </c>
    </row>
    <row r="651" spans="23:27" ht="12.75">
      <c r="W651" s="391"/>
      <c r="X651" s="391"/>
      <c r="Y651" s="391"/>
      <c r="Z651" s="392">
        <v>846</v>
      </c>
      <c r="AA651" s="391" t="s">
        <v>701</v>
      </c>
    </row>
    <row r="652" spans="23:27" ht="12.75">
      <c r="W652" s="391"/>
      <c r="X652" s="391"/>
      <c r="Y652" s="391"/>
      <c r="Z652" s="392">
        <v>847</v>
      </c>
      <c r="AA652" s="391" t="s">
        <v>701</v>
      </c>
    </row>
    <row r="653" spans="23:27" ht="12.75">
      <c r="W653" s="391"/>
      <c r="X653" s="391"/>
      <c r="Y653" s="391"/>
      <c r="Z653" s="392">
        <v>85</v>
      </c>
      <c r="AA653" s="391" t="s">
        <v>675</v>
      </c>
    </row>
    <row r="654" spans="23:27" ht="12.75">
      <c r="W654" s="391"/>
      <c r="X654" s="391"/>
      <c r="Y654" s="391"/>
      <c r="Z654" s="392">
        <v>850</v>
      </c>
      <c r="AA654" s="391" t="s">
        <v>742</v>
      </c>
    </row>
    <row r="655" spans="23:27" ht="12.75">
      <c r="W655" s="391"/>
      <c r="X655" s="391"/>
      <c r="Y655" s="391"/>
      <c r="Z655" s="392">
        <v>851</v>
      </c>
      <c r="AA655" s="391" t="s">
        <v>742</v>
      </c>
    </row>
    <row r="656" spans="23:27" ht="12.75">
      <c r="W656" s="391"/>
      <c r="X656" s="391"/>
      <c r="Y656" s="391"/>
      <c r="Z656" s="392">
        <v>852</v>
      </c>
      <c r="AA656" s="391" t="s">
        <v>742</v>
      </c>
    </row>
    <row r="657" spans="23:27" ht="12.75">
      <c r="W657" s="391"/>
      <c r="X657" s="391"/>
      <c r="Y657" s="391"/>
      <c r="Z657" s="392">
        <v>853</v>
      </c>
      <c r="AA657" s="391" t="s">
        <v>742</v>
      </c>
    </row>
    <row r="658" spans="23:27" ht="12.75">
      <c r="W658" s="391"/>
      <c r="X658" s="391"/>
      <c r="Y658" s="391"/>
      <c r="Z658" s="392">
        <v>854</v>
      </c>
      <c r="AA658" s="391" t="s">
        <v>742</v>
      </c>
    </row>
    <row r="659" spans="23:27" ht="12.75">
      <c r="W659" s="391"/>
      <c r="X659" s="391"/>
      <c r="Y659" s="391"/>
      <c r="Z659" s="392">
        <v>855</v>
      </c>
      <c r="AA659" s="391" t="s">
        <v>742</v>
      </c>
    </row>
    <row r="660" spans="23:27" ht="12.75">
      <c r="W660" s="391"/>
      <c r="X660" s="391"/>
      <c r="Y660" s="391"/>
      <c r="Z660" s="392">
        <v>856</v>
      </c>
      <c r="AA660" s="391" t="s">
        <v>742</v>
      </c>
    </row>
    <row r="661" spans="23:27" ht="12.75">
      <c r="W661" s="391"/>
      <c r="X661" s="391"/>
      <c r="Y661" s="391"/>
      <c r="Z661" s="392">
        <v>857</v>
      </c>
      <c r="AA661" s="391" t="s">
        <v>742</v>
      </c>
    </row>
    <row r="662" spans="23:27" ht="12.75">
      <c r="W662" s="391"/>
      <c r="X662" s="391"/>
      <c r="Y662" s="391"/>
      <c r="Z662" s="392">
        <v>858</v>
      </c>
      <c r="AA662" s="391" t="s">
        <v>742</v>
      </c>
    </row>
    <row r="663" spans="23:27" ht="12.75">
      <c r="W663" s="391"/>
      <c r="X663" s="391"/>
      <c r="Y663" s="391"/>
      <c r="Z663" s="392">
        <v>859</v>
      </c>
      <c r="AA663" s="391" t="s">
        <v>742</v>
      </c>
    </row>
    <row r="664" spans="23:27" ht="12.75">
      <c r="W664" s="391"/>
      <c r="X664" s="391"/>
      <c r="Y664" s="391"/>
      <c r="Z664" s="392">
        <v>86</v>
      </c>
      <c r="AA664" s="391" t="s">
        <v>675</v>
      </c>
    </row>
    <row r="665" spans="23:27" ht="12.75">
      <c r="W665" s="391"/>
      <c r="X665" s="391"/>
      <c r="Y665" s="391"/>
      <c r="Z665" s="392">
        <v>87</v>
      </c>
      <c r="AA665" s="391" t="s">
        <v>675</v>
      </c>
    </row>
    <row r="666" spans="23:27" ht="12.75">
      <c r="W666" s="391"/>
      <c r="X666" s="391"/>
      <c r="Y666" s="391"/>
      <c r="Z666" s="392">
        <v>88</v>
      </c>
      <c r="AA666" s="391" t="s">
        <v>675</v>
      </c>
    </row>
    <row r="667" spans="23:27" ht="12.75">
      <c r="W667" s="391"/>
      <c r="X667" s="391"/>
      <c r="Y667" s="391"/>
      <c r="Z667" s="392">
        <v>89</v>
      </c>
      <c r="AA667" s="391" t="s">
        <v>676</v>
      </c>
    </row>
    <row r="668" spans="23:27" ht="12.75">
      <c r="W668" s="391"/>
      <c r="X668" s="391"/>
      <c r="Y668" s="391"/>
      <c r="Z668" s="392">
        <v>90</v>
      </c>
      <c r="AA668" s="391" t="s">
        <v>444</v>
      </c>
    </row>
    <row r="669" spans="23:27" ht="12.75">
      <c r="W669" s="391"/>
      <c r="X669" s="391"/>
      <c r="Y669" s="391"/>
      <c r="Z669" s="392">
        <v>900</v>
      </c>
      <c r="AA669" s="391" t="s">
        <v>684</v>
      </c>
    </row>
    <row r="670" spans="23:27" ht="12.75">
      <c r="W670" s="391"/>
      <c r="X670" s="391"/>
      <c r="Y670" s="391"/>
      <c r="Z670" s="392">
        <v>901</v>
      </c>
      <c r="AA670" s="391" t="s">
        <v>684</v>
      </c>
    </row>
    <row r="671" spans="23:27" ht="12.75">
      <c r="W671" s="391"/>
      <c r="X671" s="391"/>
      <c r="Y671" s="391"/>
      <c r="Z671" s="392">
        <v>902</v>
      </c>
      <c r="AA671" s="391" t="s">
        <v>684</v>
      </c>
    </row>
    <row r="672" spans="23:27" ht="12.75">
      <c r="W672" s="391"/>
      <c r="X672" s="391"/>
      <c r="Y672" s="391"/>
      <c r="Z672" s="392">
        <v>903</v>
      </c>
      <c r="AA672" s="391" t="s">
        <v>684</v>
      </c>
    </row>
    <row r="673" spans="23:27" ht="12.75">
      <c r="W673" s="391"/>
      <c r="X673" s="391"/>
      <c r="Y673" s="391"/>
      <c r="Z673" s="392">
        <v>904</v>
      </c>
      <c r="AA673" s="391" t="s">
        <v>684</v>
      </c>
    </row>
    <row r="674" spans="23:27" ht="12.75">
      <c r="W674" s="391"/>
      <c r="X674" s="391"/>
      <c r="Y674" s="391"/>
      <c r="Z674" s="392">
        <v>907</v>
      </c>
      <c r="AA674" s="391" t="s">
        <v>636</v>
      </c>
    </row>
    <row r="675" spans="23:27" ht="12.75">
      <c r="W675" s="391"/>
      <c r="X675" s="391"/>
      <c r="Y675" s="391"/>
      <c r="Z675" s="392">
        <v>908</v>
      </c>
      <c r="AA675" s="391" t="s">
        <v>636</v>
      </c>
    </row>
    <row r="676" spans="23:27" ht="12.75">
      <c r="W676" s="391"/>
      <c r="X676" s="391"/>
      <c r="Y676" s="391"/>
      <c r="Z676" s="392">
        <v>909</v>
      </c>
      <c r="AA676" s="391" t="s">
        <v>636</v>
      </c>
    </row>
    <row r="677" spans="23:27" ht="12.75">
      <c r="W677" s="391"/>
      <c r="X677" s="391"/>
      <c r="Y677" s="391"/>
      <c r="Z677" s="392">
        <v>91</v>
      </c>
      <c r="AA677" s="391" t="s">
        <v>673</v>
      </c>
    </row>
    <row r="678" spans="23:27" ht="12.75">
      <c r="W678" s="391"/>
      <c r="X678" s="391"/>
      <c r="Y678" s="391"/>
      <c r="Z678" s="392">
        <v>910</v>
      </c>
      <c r="AA678" s="391" t="s">
        <v>731</v>
      </c>
    </row>
    <row r="679" spans="23:27" ht="12.75">
      <c r="W679" s="391"/>
      <c r="X679" s="391"/>
      <c r="Y679" s="391"/>
      <c r="Z679" s="392">
        <v>911</v>
      </c>
      <c r="AA679" s="391" t="s">
        <v>731</v>
      </c>
    </row>
    <row r="680" spans="23:27" ht="12.75">
      <c r="W680" s="391"/>
      <c r="X680" s="391"/>
      <c r="Y680" s="391"/>
      <c r="Z680" s="392">
        <v>912</v>
      </c>
      <c r="AA680" s="391" t="s">
        <v>731</v>
      </c>
    </row>
    <row r="681" spans="23:27" ht="12.75">
      <c r="W681" s="391"/>
      <c r="X681" s="391"/>
      <c r="Y681" s="391"/>
      <c r="Z681" s="392">
        <v>913</v>
      </c>
      <c r="AA681" s="391" t="s">
        <v>731</v>
      </c>
    </row>
    <row r="682" spans="23:27" ht="12.75">
      <c r="W682" s="391"/>
      <c r="X682" s="391"/>
      <c r="Y682" s="391"/>
      <c r="Z682" s="392">
        <v>915</v>
      </c>
      <c r="AA682" s="391" t="s">
        <v>731</v>
      </c>
    </row>
    <row r="683" spans="23:27" ht="12.75">
      <c r="W683" s="391"/>
      <c r="X683" s="391"/>
      <c r="Y683" s="391"/>
      <c r="Z683" s="392">
        <v>916</v>
      </c>
      <c r="AA683" s="391" t="s">
        <v>731</v>
      </c>
    </row>
    <row r="684" spans="23:27" ht="12.75">
      <c r="W684" s="391"/>
      <c r="X684" s="391"/>
      <c r="Y684" s="391"/>
      <c r="Z684" s="392">
        <v>92</v>
      </c>
      <c r="AA684" s="391" t="s">
        <v>673</v>
      </c>
    </row>
    <row r="685" spans="23:27" ht="12.75">
      <c r="W685" s="391"/>
      <c r="X685" s="391"/>
      <c r="Y685" s="391"/>
      <c r="Z685" s="392">
        <v>920</v>
      </c>
      <c r="AA685" s="391" t="s">
        <v>743</v>
      </c>
    </row>
    <row r="686" spans="23:27" ht="12.75">
      <c r="W686" s="391"/>
      <c r="X686" s="391"/>
      <c r="Y686" s="391"/>
      <c r="Z686" s="392">
        <v>921</v>
      </c>
      <c r="AA686" s="391" t="s">
        <v>743</v>
      </c>
    </row>
    <row r="687" spans="23:27" ht="12.75">
      <c r="W687" s="391"/>
      <c r="X687" s="391"/>
      <c r="Y687" s="391"/>
      <c r="Z687" s="392">
        <v>922</v>
      </c>
      <c r="AA687" s="391" t="s">
        <v>743</v>
      </c>
    </row>
    <row r="688" spans="23:27" ht="12.75">
      <c r="W688" s="391"/>
      <c r="X688" s="391"/>
      <c r="Y688" s="391"/>
      <c r="Z688" s="392">
        <v>923</v>
      </c>
      <c r="AA688" s="391" t="s">
        <v>743</v>
      </c>
    </row>
    <row r="689" spans="23:27" ht="12.75">
      <c r="W689" s="391"/>
      <c r="X689" s="391"/>
      <c r="Y689" s="391"/>
      <c r="Z689" s="392">
        <v>924</v>
      </c>
      <c r="AA689" s="391" t="s">
        <v>743</v>
      </c>
    </row>
    <row r="690" spans="23:27" ht="12.75">
      <c r="W690" s="391"/>
      <c r="X690" s="391"/>
      <c r="Y690" s="391"/>
      <c r="Z690" s="392">
        <v>925</v>
      </c>
      <c r="AA690" s="391" t="s">
        <v>743</v>
      </c>
    </row>
    <row r="691" spans="23:27" ht="12.75">
      <c r="W691" s="391"/>
      <c r="X691" s="391"/>
      <c r="Y691" s="391"/>
      <c r="Z691" s="392">
        <v>926</v>
      </c>
      <c r="AA691" s="391" t="s">
        <v>743</v>
      </c>
    </row>
    <row r="692" spans="23:27" ht="12.75">
      <c r="W692" s="391"/>
      <c r="X692" s="391"/>
      <c r="Y692" s="391"/>
      <c r="Z692" s="392">
        <v>93</v>
      </c>
      <c r="AA692" s="391" t="s">
        <v>673</v>
      </c>
    </row>
    <row r="693" spans="23:27" ht="12.75">
      <c r="W693" s="391"/>
      <c r="X693" s="391"/>
      <c r="Y693" s="391"/>
      <c r="Z693" s="392">
        <v>930</v>
      </c>
      <c r="AA693" s="391" t="s">
        <v>744</v>
      </c>
    </row>
    <row r="694" spans="23:27" ht="12.75">
      <c r="W694" s="391"/>
      <c r="X694" s="391"/>
      <c r="Y694" s="391"/>
      <c r="Z694" s="392">
        <v>931</v>
      </c>
      <c r="AA694" s="391" t="s">
        <v>744</v>
      </c>
    </row>
    <row r="695" spans="23:27" ht="12.75">
      <c r="W695" s="391"/>
      <c r="X695" s="391"/>
      <c r="Y695" s="391"/>
      <c r="Z695" s="392">
        <v>932</v>
      </c>
      <c r="AA695" s="391" t="s">
        <v>744</v>
      </c>
    </row>
    <row r="696" spans="23:27" ht="12.75">
      <c r="W696" s="391"/>
      <c r="X696" s="391"/>
      <c r="Y696" s="391"/>
      <c r="Z696" s="392">
        <v>933</v>
      </c>
      <c r="AA696" s="391" t="s">
        <v>744</v>
      </c>
    </row>
    <row r="697" spans="23:27" ht="12.75">
      <c r="W697" s="391"/>
      <c r="X697" s="391"/>
      <c r="Y697" s="391"/>
      <c r="Z697" s="392">
        <v>934</v>
      </c>
      <c r="AA697" s="391" t="s">
        <v>744</v>
      </c>
    </row>
    <row r="698" spans="23:27" ht="12.75">
      <c r="W698" s="391"/>
      <c r="X698" s="391"/>
      <c r="Y698" s="391"/>
      <c r="Z698" s="392">
        <v>935</v>
      </c>
      <c r="AA698" s="391" t="s">
        <v>744</v>
      </c>
    </row>
    <row r="699" spans="23:27" ht="12.75">
      <c r="W699" s="391"/>
      <c r="X699" s="391"/>
      <c r="Y699" s="391"/>
      <c r="Z699" s="392">
        <v>936</v>
      </c>
      <c r="AA699" s="391" t="s">
        <v>744</v>
      </c>
    </row>
    <row r="700" spans="23:27" ht="12.75">
      <c r="W700" s="391"/>
      <c r="X700" s="391"/>
      <c r="Y700" s="391"/>
      <c r="Z700" s="392">
        <v>937</v>
      </c>
      <c r="AA700" s="391" t="s">
        <v>744</v>
      </c>
    </row>
    <row r="701" spans="23:27" ht="12.75">
      <c r="W701" s="391"/>
      <c r="X701" s="391"/>
      <c r="Y701" s="391"/>
      <c r="Z701" s="392">
        <v>94</v>
      </c>
      <c r="AA701" s="391" t="s">
        <v>677</v>
      </c>
    </row>
    <row r="702" spans="23:27" ht="12.75">
      <c r="W702" s="391"/>
      <c r="X702" s="391"/>
      <c r="Y702" s="391"/>
      <c r="Z702" s="392">
        <v>940</v>
      </c>
      <c r="AA702" s="391" t="s">
        <v>745</v>
      </c>
    </row>
    <row r="703" spans="23:27" ht="12.75">
      <c r="W703" s="391"/>
      <c r="X703" s="391"/>
      <c r="Y703" s="391"/>
      <c r="Z703" s="392">
        <v>941</v>
      </c>
      <c r="AA703" s="391" t="s">
        <v>745</v>
      </c>
    </row>
    <row r="704" spans="23:27" ht="12.75">
      <c r="W704" s="391"/>
      <c r="X704" s="391"/>
      <c r="Y704" s="391"/>
      <c r="Z704" s="392">
        <v>942</v>
      </c>
      <c r="AA704" s="391" t="s">
        <v>745</v>
      </c>
    </row>
    <row r="705" spans="23:27" ht="12.75">
      <c r="W705" s="391"/>
      <c r="X705" s="391"/>
      <c r="Y705" s="391"/>
      <c r="Z705" s="392">
        <v>943</v>
      </c>
      <c r="AA705" s="391" t="s">
        <v>745</v>
      </c>
    </row>
    <row r="706" spans="23:27" ht="12.75">
      <c r="W706" s="391"/>
      <c r="X706" s="391"/>
      <c r="Y706" s="391"/>
      <c r="Z706" s="392">
        <v>944</v>
      </c>
      <c r="AA706" s="391" t="s">
        <v>745</v>
      </c>
    </row>
    <row r="707" spans="23:27" ht="12.75">
      <c r="W707" s="391"/>
      <c r="X707" s="391"/>
      <c r="Y707" s="391"/>
      <c r="Z707" s="392">
        <v>945</v>
      </c>
      <c r="AA707" s="391" t="s">
        <v>745</v>
      </c>
    </row>
    <row r="708" spans="23:27" ht="12.75">
      <c r="W708" s="391"/>
      <c r="X708" s="391"/>
      <c r="Y708" s="391"/>
      <c r="Z708" s="392">
        <v>946</v>
      </c>
      <c r="AA708" s="391" t="s">
        <v>446</v>
      </c>
    </row>
    <row r="709" spans="23:27" ht="12.75">
      <c r="W709" s="391"/>
      <c r="X709" s="391"/>
      <c r="Y709" s="391"/>
      <c r="Z709" s="392">
        <v>947</v>
      </c>
      <c r="AA709" s="391" t="s">
        <v>446</v>
      </c>
    </row>
    <row r="710" spans="23:27" ht="12.75">
      <c r="W710" s="391"/>
      <c r="X710" s="391"/>
      <c r="Y710" s="391"/>
      <c r="Z710" s="392">
        <v>948</v>
      </c>
      <c r="AA710" s="391" t="s">
        <v>446</v>
      </c>
    </row>
    <row r="711" spans="23:27" ht="12.75">
      <c r="W711" s="391"/>
      <c r="X711" s="391"/>
      <c r="Y711" s="391"/>
      <c r="Z711" s="392">
        <v>949</v>
      </c>
      <c r="AA711" s="391" t="s">
        <v>446</v>
      </c>
    </row>
    <row r="712" spans="23:27" ht="12.75">
      <c r="W712" s="391"/>
      <c r="X712" s="391"/>
      <c r="Y712" s="391"/>
      <c r="Z712" s="392">
        <v>95</v>
      </c>
      <c r="AA712" s="391" t="s">
        <v>673</v>
      </c>
    </row>
    <row r="713" spans="23:27" ht="12.75">
      <c r="W713" s="391"/>
      <c r="X713" s="391"/>
      <c r="Y713" s="391"/>
      <c r="Z713" s="392">
        <v>950</v>
      </c>
      <c r="AA713" s="391" t="s">
        <v>746</v>
      </c>
    </row>
    <row r="714" spans="23:27" ht="12.75">
      <c r="W714" s="391"/>
      <c r="X714" s="391"/>
      <c r="Y714" s="391"/>
      <c r="Z714" s="392">
        <v>951</v>
      </c>
      <c r="AA714" s="391" t="s">
        <v>746</v>
      </c>
    </row>
    <row r="715" spans="23:27" ht="12.75">
      <c r="W715" s="391"/>
      <c r="X715" s="391"/>
      <c r="Y715" s="391"/>
      <c r="Z715" s="392">
        <v>952</v>
      </c>
      <c r="AA715" s="391" t="s">
        <v>746</v>
      </c>
    </row>
    <row r="716" spans="23:27" ht="12.75">
      <c r="W716" s="391"/>
      <c r="X716" s="391"/>
      <c r="Y716" s="391"/>
      <c r="Z716" s="392">
        <v>953</v>
      </c>
      <c r="AA716" s="391" t="s">
        <v>746</v>
      </c>
    </row>
    <row r="717" spans="23:27" ht="12.75">
      <c r="W717" s="391"/>
      <c r="X717" s="391"/>
      <c r="Y717" s="391"/>
      <c r="Z717" s="392">
        <v>954</v>
      </c>
      <c r="AA717" s="391" t="s">
        <v>746</v>
      </c>
    </row>
    <row r="718" spans="23:27" ht="12.75">
      <c r="W718" s="391"/>
      <c r="X718" s="391"/>
      <c r="Y718" s="391"/>
      <c r="Z718" s="392">
        <v>955</v>
      </c>
      <c r="AA718" s="391" t="s">
        <v>746</v>
      </c>
    </row>
    <row r="719" spans="23:27" ht="12.75">
      <c r="W719" s="391"/>
      <c r="X719" s="391"/>
      <c r="Y719" s="391"/>
      <c r="Z719" s="392">
        <v>956</v>
      </c>
      <c r="AA719" s="391" t="s">
        <v>746</v>
      </c>
    </row>
    <row r="720" spans="23:27" ht="12.75">
      <c r="W720" s="391"/>
      <c r="X720" s="391"/>
      <c r="Y720" s="391"/>
      <c r="Z720" s="392">
        <v>957</v>
      </c>
      <c r="AA720" s="391" t="s">
        <v>746</v>
      </c>
    </row>
    <row r="721" spans="23:27" ht="12.75">
      <c r="W721" s="391"/>
      <c r="X721" s="391"/>
      <c r="Y721" s="391"/>
      <c r="Z721" s="392">
        <v>958</v>
      </c>
      <c r="AA721" s="391" t="s">
        <v>746</v>
      </c>
    </row>
    <row r="722" spans="23:27" ht="12.75">
      <c r="W722" s="391"/>
      <c r="X722" s="391"/>
      <c r="Y722" s="391"/>
      <c r="Z722" s="392">
        <v>959</v>
      </c>
      <c r="AA722" s="391" t="s">
        <v>746</v>
      </c>
    </row>
    <row r="723" spans="23:27" ht="12.75">
      <c r="W723" s="391"/>
      <c r="X723" s="391"/>
      <c r="Y723" s="391"/>
      <c r="Z723" s="392">
        <v>96</v>
      </c>
      <c r="AA723" s="391" t="s">
        <v>673</v>
      </c>
    </row>
    <row r="724" spans="23:27" ht="12.75">
      <c r="W724" s="391"/>
      <c r="X724" s="391"/>
      <c r="Y724" s="391"/>
      <c r="Z724" s="392">
        <v>960</v>
      </c>
      <c r="AA724" s="391" t="s">
        <v>746</v>
      </c>
    </row>
    <row r="725" spans="23:27" ht="12.75">
      <c r="W725" s="391"/>
      <c r="X725" s="391"/>
      <c r="Y725" s="391"/>
      <c r="Z725" s="392">
        <v>961</v>
      </c>
      <c r="AA725" s="391" t="s">
        <v>746</v>
      </c>
    </row>
    <row r="726" spans="23:27" ht="12.75">
      <c r="W726" s="391"/>
      <c r="X726" s="391"/>
      <c r="Y726" s="391"/>
      <c r="Z726" s="392">
        <v>962</v>
      </c>
      <c r="AA726" s="391" t="s">
        <v>746</v>
      </c>
    </row>
    <row r="727" spans="23:27" ht="12.75">
      <c r="W727" s="391"/>
      <c r="X727" s="391"/>
      <c r="Y727" s="391"/>
      <c r="Z727" s="392">
        <v>963</v>
      </c>
      <c r="AA727" s="391" t="s">
        <v>746</v>
      </c>
    </row>
    <row r="728" spans="23:27" ht="12.75">
      <c r="W728" s="391"/>
      <c r="X728" s="391"/>
      <c r="Y728" s="391"/>
      <c r="Z728" s="392">
        <v>966</v>
      </c>
      <c r="AA728" s="391" t="s">
        <v>747</v>
      </c>
    </row>
    <row r="729" spans="23:27" ht="12.75">
      <c r="W729" s="391"/>
      <c r="X729" s="391"/>
      <c r="Y729" s="391"/>
      <c r="Z729" s="392">
        <v>967</v>
      </c>
      <c r="AA729" s="391" t="s">
        <v>747</v>
      </c>
    </row>
    <row r="730" spans="23:27" ht="12.75">
      <c r="W730" s="391"/>
      <c r="X730" s="391"/>
      <c r="Y730" s="391"/>
      <c r="Z730" s="392">
        <v>968</v>
      </c>
      <c r="AA730" s="391" t="s">
        <v>747</v>
      </c>
    </row>
    <row r="731" spans="23:27" ht="12.75">
      <c r="W731" s="391"/>
      <c r="X731" s="391"/>
      <c r="Y731" s="391"/>
      <c r="Z731" s="392">
        <v>969</v>
      </c>
      <c r="AA731" s="391" t="s">
        <v>747</v>
      </c>
    </row>
    <row r="732" spans="23:27" ht="12.75">
      <c r="W732" s="391"/>
      <c r="X732" s="391"/>
      <c r="Y732" s="391"/>
      <c r="Z732" s="392">
        <v>970</v>
      </c>
      <c r="AA732" s="391" t="s">
        <v>694</v>
      </c>
    </row>
    <row r="733" spans="23:27" ht="12.75">
      <c r="W733" s="391"/>
      <c r="X733" s="391"/>
      <c r="Y733" s="391"/>
      <c r="Z733" s="392">
        <v>971</v>
      </c>
      <c r="AA733" s="391" t="s">
        <v>694</v>
      </c>
    </row>
    <row r="734" spans="23:27" ht="12.75">
      <c r="W734" s="391"/>
      <c r="X734" s="391"/>
      <c r="Y734" s="391"/>
      <c r="Z734" s="392">
        <v>972</v>
      </c>
      <c r="AA734" s="391" t="s">
        <v>694</v>
      </c>
    </row>
    <row r="735" spans="23:27" ht="12.75">
      <c r="W735" s="391"/>
      <c r="X735" s="391"/>
      <c r="Y735" s="391"/>
      <c r="Z735" s="392">
        <v>973</v>
      </c>
      <c r="AA735" s="391" t="s">
        <v>694</v>
      </c>
    </row>
    <row r="736" spans="23:27" ht="12.75">
      <c r="W736" s="391"/>
      <c r="X736" s="391"/>
      <c r="Y736" s="391"/>
      <c r="Z736" s="392">
        <v>974</v>
      </c>
      <c r="AA736" s="391" t="s">
        <v>694</v>
      </c>
    </row>
    <row r="737" spans="23:27" ht="12.75">
      <c r="W737" s="391"/>
      <c r="X737" s="391"/>
      <c r="Y737" s="391"/>
      <c r="Z737" s="392">
        <v>975</v>
      </c>
      <c r="AA737" s="391" t="s">
        <v>694</v>
      </c>
    </row>
    <row r="738" spans="23:27" ht="12.75">
      <c r="W738" s="391"/>
      <c r="X738" s="391"/>
      <c r="Y738" s="391"/>
      <c r="Z738" s="392">
        <v>98</v>
      </c>
      <c r="AA738" s="391" t="s">
        <v>676</v>
      </c>
    </row>
    <row r="739" spans="23:27" ht="12.75">
      <c r="W739" s="391"/>
      <c r="X739" s="391"/>
      <c r="Y739" s="391"/>
      <c r="Z739" s="392">
        <v>980</v>
      </c>
      <c r="AA739" s="391" t="s">
        <v>748</v>
      </c>
    </row>
    <row r="740" spans="23:27" ht="12.75">
      <c r="W740" s="391"/>
      <c r="X740" s="391"/>
      <c r="Y740" s="391"/>
      <c r="Z740" s="392">
        <v>981</v>
      </c>
      <c r="AA740" s="391" t="s">
        <v>748</v>
      </c>
    </row>
    <row r="741" spans="23:27" ht="12.75">
      <c r="W741" s="391"/>
      <c r="X741" s="391"/>
      <c r="Y741" s="391"/>
      <c r="Z741" s="392">
        <v>982</v>
      </c>
      <c r="AA741" s="391" t="s">
        <v>748</v>
      </c>
    </row>
    <row r="742" spans="23:27" ht="12.75">
      <c r="W742" s="391"/>
      <c r="X742" s="391"/>
      <c r="Y742" s="391"/>
      <c r="Z742" s="392">
        <v>983</v>
      </c>
      <c r="AA742" s="391" t="s">
        <v>748</v>
      </c>
    </row>
    <row r="743" spans="23:27" ht="12.75">
      <c r="W743" s="391"/>
      <c r="X743" s="391"/>
      <c r="Y743" s="391"/>
      <c r="Z743" s="392">
        <v>984</v>
      </c>
      <c r="AA743" s="391" t="s">
        <v>748</v>
      </c>
    </row>
    <row r="744" spans="23:27" ht="12.75">
      <c r="W744" s="391"/>
      <c r="X744" s="391"/>
      <c r="Y744" s="391"/>
      <c r="Z744" s="392">
        <v>985</v>
      </c>
      <c r="AA744" s="391" t="s">
        <v>748</v>
      </c>
    </row>
    <row r="745" spans="23:27" ht="12.75">
      <c r="W745" s="391"/>
      <c r="X745" s="391"/>
      <c r="Y745" s="391"/>
      <c r="Z745" s="392">
        <v>986</v>
      </c>
      <c r="AA745" s="391" t="s">
        <v>748</v>
      </c>
    </row>
    <row r="746" spans="23:27" ht="12.75">
      <c r="W746" s="391"/>
      <c r="X746" s="391"/>
      <c r="Y746" s="391"/>
      <c r="Z746" s="392">
        <v>987</v>
      </c>
      <c r="AA746" s="391" t="s">
        <v>748</v>
      </c>
    </row>
    <row r="747" spans="23:27" ht="12.75">
      <c r="W747" s="391"/>
      <c r="X747" s="391"/>
      <c r="Y747" s="391"/>
      <c r="Z747" s="392">
        <v>988</v>
      </c>
      <c r="AA747" s="391" t="s">
        <v>748</v>
      </c>
    </row>
    <row r="748" spans="23:27" ht="12.75">
      <c r="W748" s="391"/>
      <c r="X748" s="391"/>
      <c r="Y748" s="391"/>
      <c r="Z748" s="392">
        <v>989</v>
      </c>
      <c r="AA748" s="391" t="s">
        <v>748</v>
      </c>
    </row>
    <row r="749" spans="23:27" ht="12.75">
      <c r="W749" s="391"/>
      <c r="X749" s="391"/>
      <c r="Y749" s="391"/>
      <c r="Z749" s="392">
        <v>99</v>
      </c>
      <c r="AA749" s="391" t="s">
        <v>676</v>
      </c>
    </row>
    <row r="750" spans="23:27" ht="12.75">
      <c r="W750" s="391"/>
      <c r="X750" s="391"/>
      <c r="Y750" s="391"/>
      <c r="Z750" s="392">
        <v>990</v>
      </c>
      <c r="AA750" s="391" t="s">
        <v>894</v>
      </c>
    </row>
    <row r="751" spans="23:27" ht="12.75">
      <c r="W751" s="391"/>
      <c r="X751" s="391"/>
      <c r="Y751" s="391"/>
      <c r="Z751" s="392">
        <v>991</v>
      </c>
      <c r="AA751" s="391" t="s">
        <v>894</v>
      </c>
    </row>
    <row r="752" spans="23:27" ht="12.75">
      <c r="W752" s="391"/>
      <c r="X752" s="391"/>
      <c r="Y752" s="391"/>
      <c r="Z752" s="392">
        <v>992</v>
      </c>
      <c r="AA752" s="391" t="s">
        <v>894</v>
      </c>
    </row>
    <row r="753" spans="23:27" ht="12.75">
      <c r="W753" s="391"/>
      <c r="X753" s="391"/>
      <c r="Y753" s="391"/>
      <c r="Z753" s="392">
        <v>993</v>
      </c>
      <c r="AA753" s="391" t="s">
        <v>894</v>
      </c>
    </row>
    <row r="754" spans="23:27" ht="12.75">
      <c r="W754" s="391"/>
      <c r="X754" s="391"/>
      <c r="Y754" s="391"/>
      <c r="Z754" s="392">
        <v>994</v>
      </c>
      <c r="AA754" s="391" t="s">
        <v>894</v>
      </c>
    </row>
    <row r="755" spans="23:27" ht="12.75">
      <c r="W755" s="391"/>
      <c r="X755" s="391"/>
      <c r="Y755" s="391"/>
      <c r="Z755" s="391" t="s">
        <v>246</v>
      </c>
      <c r="AA755" s="391" t="s">
        <v>246</v>
      </c>
    </row>
  </sheetData>
  <sheetProtection password="DA77" sheet="1"/>
  <mergeCells count="20">
    <mergeCell ref="J15:K15"/>
    <mergeCell ref="H15:I15"/>
    <mergeCell ref="Q34:R34"/>
    <mergeCell ref="I9:K9"/>
    <mergeCell ref="J19:K19"/>
    <mergeCell ref="D19:E19"/>
    <mergeCell ref="D13:E13"/>
    <mergeCell ref="G9:H9"/>
    <mergeCell ref="D15:E15"/>
    <mergeCell ref="H18:I18"/>
    <mergeCell ref="D17:E17"/>
    <mergeCell ref="D9:E9"/>
    <mergeCell ref="H14:I14"/>
    <mergeCell ref="D11:E11"/>
    <mergeCell ref="H19:I19"/>
    <mergeCell ref="B2:K2"/>
    <mergeCell ref="C7:E7"/>
    <mergeCell ref="G7:K7"/>
    <mergeCell ref="I4:J4"/>
    <mergeCell ref="F4:G4"/>
  </mergeCells>
  <dataValidations count="9">
    <dataValidation type="list" allowBlank="1" showInputMessage="1" showErrorMessage="1" sqref="C17">
      <formula1>$N$7:$N$11</formula1>
    </dataValidation>
    <dataValidation type="list" allowBlank="1" showInputMessage="1" showErrorMessage="1" sqref="F19">
      <formula1>$O$6:$O$20</formula1>
    </dataValidation>
    <dataValidation type="list" allowBlank="1" showInputMessage="1" showErrorMessage="1" sqref="F17">
      <formula1>$P$20:$P$26</formula1>
    </dataValidation>
    <dataValidation type="list" allowBlank="1" showInputMessage="1" showErrorMessage="1" sqref="I17">
      <formula1>$P$10:$P$12</formula1>
    </dataValidation>
    <dataValidation type="list" allowBlank="1" showInputMessage="1" showErrorMessage="1" sqref="K17">
      <formula1>$P$6:$P$9</formula1>
    </dataValidation>
    <dataValidation type="list" allowBlank="1" showInputMessage="1" showErrorMessage="1" sqref="Q34">
      <formula1>$Q$13:$Q$14</formula1>
    </dataValidation>
    <dataValidation type="list" allowBlank="1" showInputMessage="1" showErrorMessage="1" sqref="M17 Q33:R33">
      <formula1>$T$21:$T$26</formula1>
    </dataValidation>
    <dataValidation type="list" allowBlank="1" showInputMessage="1" showErrorMessage="1" sqref="C19">
      <formula1>$T$9:$T$11</formula1>
    </dataValidation>
    <dataValidation type="list" allowBlank="1" showInputMessage="1" showErrorMessage="1" sqref="J19:K19">
      <formula1>$Q$13:$Q$15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58"/>
  <sheetViews>
    <sheetView showZeros="0" tabSelected="1" zoomScale="107" zoomScaleNormal="107" zoomScalePageLayoutView="0" workbookViewId="0" topLeftCell="A1">
      <selection activeCell="A10" sqref="A10"/>
    </sheetView>
  </sheetViews>
  <sheetFormatPr defaultColWidth="9.140625" defaultRowHeight="12.75"/>
  <cols>
    <col min="1" max="1" width="10.7109375" style="0" customWidth="1"/>
    <col min="7" max="7" width="9.57421875" style="0" customWidth="1"/>
    <col min="9" max="9" width="10.57421875" style="0" customWidth="1"/>
    <col min="11" max="11" width="6.8515625" style="0" customWidth="1"/>
    <col min="12" max="13" width="10.57421875" style="0" customWidth="1"/>
    <col min="22" max="22" width="8.57421875" style="0" customWidth="1"/>
    <col min="30" max="30" width="10.00390625" style="0" customWidth="1"/>
    <col min="31" max="31" width="8.57421875" style="0" customWidth="1"/>
    <col min="32" max="32" width="3.8515625" style="0" customWidth="1"/>
  </cols>
  <sheetData>
    <row r="1" spans="1:33" ht="12.75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61"/>
    </row>
    <row r="2" spans="1:33" ht="12.7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61"/>
    </row>
    <row r="3" spans="1:33" ht="13.5" thickBot="1">
      <c r="A3" s="329"/>
      <c r="B3" s="247"/>
      <c r="C3" s="247"/>
      <c r="D3" s="247"/>
      <c r="E3" s="247"/>
      <c r="F3" s="247"/>
      <c r="G3" s="247"/>
      <c r="H3" s="247"/>
      <c r="I3" s="380" t="s">
        <v>792</v>
      </c>
      <c r="J3" s="247"/>
      <c r="K3" s="247"/>
      <c r="L3" s="648" t="s">
        <v>99</v>
      </c>
      <c r="M3" s="648"/>
      <c r="N3" s="648"/>
      <c r="O3" s="648"/>
      <c r="P3" s="648"/>
      <c r="Q3" s="648"/>
      <c r="R3" s="648"/>
      <c r="S3" s="648"/>
      <c r="T3" s="648"/>
      <c r="U3" s="648"/>
      <c r="V3" s="247"/>
      <c r="W3" s="247"/>
      <c r="X3" s="247"/>
      <c r="Y3" s="247"/>
      <c r="Z3" s="247"/>
      <c r="AA3" s="247"/>
      <c r="AB3" s="262"/>
      <c r="AC3" s="247"/>
      <c r="AD3" s="247"/>
      <c r="AE3" s="247"/>
      <c r="AF3" s="247"/>
      <c r="AG3" s="261"/>
    </row>
    <row r="4" spans="1:33" ht="12.75">
      <c r="A4" s="261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776" t="s">
        <v>895</v>
      </c>
      <c r="M4" s="597">
        <f>B9</f>
        <v>0</v>
      </c>
      <c r="N4" s="597"/>
      <c r="O4" s="263"/>
      <c r="P4" s="264"/>
      <c r="Q4" s="265"/>
      <c r="R4" s="265"/>
      <c r="S4" s="264"/>
      <c r="T4" s="265"/>
      <c r="U4" s="266"/>
      <c r="V4" s="247"/>
      <c r="W4" s="267" t="s">
        <v>895</v>
      </c>
      <c r="X4" s="732">
        <f>B9</f>
        <v>0</v>
      </c>
      <c r="Y4" s="732"/>
      <c r="Z4" s="268"/>
      <c r="AA4" s="268"/>
      <c r="AB4" s="268"/>
      <c r="AC4" s="268"/>
      <c r="AD4" s="268"/>
      <c r="AE4" s="268"/>
      <c r="AF4" s="269"/>
      <c r="AG4" s="261"/>
    </row>
    <row r="5" spans="1:35" ht="12.75">
      <c r="A5" s="661" t="s">
        <v>104</v>
      </c>
      <c r="B5" s="661"/>
      <c r="C5" s="661"/>
      <c r="D5" s="661"/>
      <c r="E5" s="661"/>
      <c r="F5" s="661"/>
      <c r="G5" s="661"/>
      <c r="H5" s="661"/>
      <c r="I5" s="661"/>
      <c r="J5" s="661"/>
      <c r="K5" s="247"/>
      <c r="L5" s="270"/>
      <c r="M5" s="247"/>
      <c r="N5" s="247"/>
      <c r="O5" s="247"/>
      <c r="P5" s="247"/>
      <c r="Q5" s="247"/>
      <c r="R5" s="247"/>
      <c r="S5" s="651"/>
      <c r="T5" s="652"/>
      <c r="U5" s="653"/>
      <c r="V5" s="247"/>
      <c r="W5" s="271"/>
      <c r="X5" s="262"/>
      <c r="Y5" s="262"/>
      <c r="Z5" s="262"/>
      <c r="AA5" s="262"/>
      <c r="AB5" s="262"/>
      <c r="AC5" s="262"/>
      <c r="AD5" s="262"/>
      <c r="AE5" s="262"/>
      <c r="AF5" s="272"/>
      <c r="AG5" s="261"/>
      <c r="AI5" t="s">
        <v>769</v>
      </c>
    </row>
    <row r="6" spans="1:33" ht="12.75">
      <c r="A6" s="661" t="s">
        <v>106</v>
      </c>
      <c r="B6" s="661"/>
      <c r="C6" s="661"/>
      <c r="D6" s="661"/>
      <c r="E6" s="661"/>
      <c r="F6" s="661"/>
      <c r="G6" s="661"/>
      <c r="H6" s="661"/>
      <c r="I6" s="661"/>
      <c r="J6" s="661"/>
      <c r="K6" s="247"/>
      <c r="L6" s="673" t="s">
        <v>100</v>
      </c>
      <c r="M6" s="674"/>
      <c r="N6" s="680" t="str">
        <f>Fusing!E5</f>
        <v>None</v>
      </c>
      <c r="O6" s="681"/>
      <c r="P6" s="274"/>
      <c r="Q6" s="275" t="s">
        <v>210</v>
      </c>
      <c r="R6" s="273" t="str">
        <f>Fusing!J5</f>
        <v>No</v>
      </c>
      <c r="S6" s="654"/>
      <c r="T6" s="652"/>
      <c r="U6" s="653"/>
      <c r="V6" s="247"/>
      <c r="W6" s="271"/>
      <c r="X6" s="668" t="s">
        <v>102</v>
      </c>
      <c r="Y6" s="668"/>
      <c r="Z6" s="262"/>
      <c r="AA6" s="668" t="s">
        <v>103</v>
      </c>
      <c r="AB6" s="668"/>
      <c r="AC6" s="668"/>
      <c r="AD6" s="668"/>
      <c r="AE6" s="262"/>
      <c r="AF6" s="272"/>
      <c r="AG6" s="261"/>
    </row>
    <row r="7" spans="1:33" ht="12.75">
      <c r="A7" s="247"/>
      <c r="B7" s="277"/>
      <c r="C7" s="277"/>
      <c r="D7" s="277"/>
      <c r="E7" s="247"/>
      <c r="F7" s="247"/>
      <c r="G7" s="664" t="s">
        <v>108</v>
      </c>
      <c r="H7" s="665"/>
      <c r="I7" s="278">
        <f>'Basic Info'!C11</f>
        <v>0</v>
      </c>
      <c r="J7" s="277"/>
      <c r="K7" s="247"/>
      <c r="L7" s="279"/>
      <c r="M7" s="280"/>
      <c r="N7" s="281"/>
      <c r="O7" s="280"/>
      <c r="P7" s="280"/>
      <c r="Q7" s="280"/>
      <c r="R7" s="281"/>
      <c r="S7" s="282"/>
      <c r="T7" s="282"/>
      <c r="U7" s="283"/>
      <c r="V7" s="247"/>
      <c r="W7" s="271"/>
      <c r="X7" s="262"/>
      <c r="Y7" s="262"/>
      <c r="Z7" s="262"/>
      <c r="AA7" s="262"/>
      <c r="AB7" s="262"/>
      <c r="AC7" s="262"/>
      <c r="AD7" s="262"/>
      <c r="AE7" s="262"/>
      <c r="AF7" s="272"/>
      <c r="AG7" s="261"/>
    </row>
    <row r="8" spans="1:33" ht="12.75">
      <c r="A8" s="666" t="s">
        <v>232</v>
      </c>
      <c r="B8" s="666"/>
      <c r="C8" s="666"/>
      <c r="D8" s="666"/>
      <c r="E8" s="278">
        <f>'Basic Info'!F9</f>
        <v>0</v>
      </c>
      <c r="F8" s="247"/>
      <c r="G8" s="666" t="s">
        <v>216</v>
      </c>
      <c r="H8" s="667"/>
      <c r="I8" s="284">
        <f ca="1">TODAY()</f>
        <v>43537</v>
      </c>
      <c r="J8" s="247"/>
      <c r="K8" s="247"/>
      <c r="L8" s="675" t="s">
        <v>112</v>
      </c>
      <c r="M8" s="676"/>
      <c r="N8" s="676"/>
      <c r="O8" s="676"/>
      <c r="P8" s="676"/>
      <c r="Q8" s="676"/>
      <c r="R8" s="676"/>
      <c r="S8" s="676"/>
      <c r="T8" s="676"/>
      <c r="U8" s="677"/>
      <c r="V8" s="247"/>
      <c r="W8" s="271"/>
      <c r="X8" s="247"/>
      <c r="Y8" s="247"/>
      <c r="Z8" s="247"/>
      <c r="AA8" s="247"/>
      <c r="AB8" s="247"/>
      <c r="AC8" s="247"/>
      <c r="AD8" s="247"/>
      <c r="AE8" s="247"/>
      <c r="AF8" s="287"/>
      <c r="AG8" s="261"/>
    </row>
    <row r="9" spans="1:33" ht="12.75" customHeight="1">
      <c r="A9" s="288"/>
      <c r="B9" s="742"/>
      <c r="C9" s="743"/>
      <c r="D9" s="265" t="s">
        <v>113</v>
      </c>
      <c r="E9" s="738"/>
      <c r="F9" s="739"/>
      <c r="G9" s="739"/>
      <c r="H9" s="744"/>
      <c r="I9" s="745"/>
      <c r="J9" s="746"/>
      <c r="K9" s="247"/>
      <c r="L9" s="296" t="s">
        <v>791</v>
      </c>
      <c r="M9" s="678" t="s">
        <v>257</v>
      </c>
      <c r="N9" s="679"/>
      <c r="O9" s="289" t="str">
        <f>Fusing!D7</f>
        <v>No</v>
      </c>
      <c r="P9" s="670" t="s">
        <v>233</v>
      </c>
      <c r="Q9" s="604" t="str">
        <f>Fusing!L9</f>
        <v>X</v>
      </c>
      <c r="R9" s="604" t="str">
        <f>Fusing!N9</f>
        <v>Y</v>
      </c>
      <c r="S9" s="604" t="str">
        <f>Fusing!P9</f>
        <v>Z</v>
      </c>
      <c r="T9" s="290">
        <v>3</v>
      </c>
      <c r="U9" s="291" t="s">
        <v>117</v>
      </c>
      <c r="V9" s="247"/>
      <c r="W9" s="271"/>
      <c r="X9" s="262"/>
      <c r="Y9" s="262"/>
      <c r="Z9" s="262"/>
      <c r="AA9" s="262"/>
      <c r="AB9" s="262"/>
      <c r="AC9" s="262"/>
      <c r="AD9" s="262"/>
      <c r="AE9" s="262"/>
      <c r="AF9" s="272"/>
      <c r="AG9" s="261"/>
    </row>
    <row r="10" spans="1:33" ht="12.75">
      <c r="A10" s="292" t="s">
        <v>895</v>
      </c>
      <c r="B10" s="662">
        <f>'Basic Info'!C9</f>
        <v>0</v>
      </c>
      <c r="C10" s="663"/>
      <c r="D10" s="293" t="s">
        <v>118</v>
      </c>
      <c r="E10" s="738"/>
      <c r="F10" s="739"/>
      <c r="G10" s="740"/>
      <c r="H10" s="355" t="s">
        <v>170</v>
      </c>
      <c r="I10" s="735"/>
      <c r="J10" s="736"/>
      <c r="K10" s="247"/>
      <c r="L10" s="379"/>
      <c r="M10" s="682" t="s">
        <v>231</v>
      </c>
      <c r="N10" s="683"/>
      <c r="O10" s="684"/>
      <c r="P10" s="671"/>
      <c r="Q10" s="605"/>
      <c r="R10" s="605"/>
      <c r="S10" s="605"/>
      <c r="T10" s="296" t="s">
        <v>123</v>
      </c>
      <c r="U10" s="297" t="s">
        <v>124</v>
      </c>
      <c r="V10" s="247"/>
      <c r="W10" s="271"/>
      <c r="X10" s="262"/>
      <c r="Y10" s="262"/>
      <c r="Z10" s="262"/>
      <c r="AA10" s="262"/>
      <c r="AB10" s="262"/>
      <c r="AC10" s="262"/>
      <c r="AD10" s="262"/>
      <c r="AE10" s="262"/>
      <c r="AF10" s="272"/>
      <c r="AG10" s="261"/>
    </row>
    <row r="11" spans="1:33" ht="12.75">
      <c r="A11" s="292" t="s">
        <v>125</v>
      </c>
      <c r="B11" s="298"/>
      <c r="C11" s="735"/>
      <c r="D11" s="737"/>
      <c r="E11" s="737"/>
      <c r="F11" s="737"/>
      <c r="G11" s="737"/>
      <c r="H11" s="737"/>
      <c r="I11" s="737"/>
      <c r="J11" s="736"/>
      <c r="K11" s="247"/>
      <c r="L11" s="377" t="str">
        <f>Fusing!B11</f>
        <v>N/A</v>
      </c>
      <c r="M11" s="608">
        <f>Fusing!F11</f>
        <v>0</v>
      </c>
      <c r="N11" s="660"/>
      <c r="O11" s="280" t="s">
        <v>107</v>
      </c>
      <c r="P11" s="299">
        <f>Fusing!J11</f>
        <v>0</v>
      </c>
      <c r="Q11" s="300">
        <f>Fusing!L11</f>
        <v>0</v>
      </c>
      <c r="R11" s="300">
        <f>Fusing!N11</f>
        <v>0</v>
      </c>
      <c r="S11" s="300">
        <f>Fusing!P11</f>
        <v>0</v>
      </c>
      <c r="T11" s="300">
        <f>Fusing!R11</f>
        <v>0</v>
      </c>
      <c r="U11" s="301">
        <f>SUM(Q11:T11)</f>
        <v>0</v>
      </c>
      <c r="V11" s="247"/>
      <c r="W11" s="271"/>
      <c r="X11" s="262"/>
      <c r="Y11" s="262"/>
      <c r="Z11" s="262"/>
      <c r="AA11" s="262"/>
      <c r="AB11" s="262"/>
      <c r="AC11" s="262"/>
      <c r="AD11" s="262"/>
      <c r="AE11" s="262"/>
      <c r="AF11" s="272"/>
      <c r="AG11" s="261"/>
    </row>
    <row r="12" spans="1:33" ht="12.75">
      <c r="A12" s="292" t="s">
        <v>126</v>
      </c>
      <c r="B12" s="738"/>
      <c r="C12" s="739"/>
      <c r="D12" s="739"/>
      <c r="E12" s="739"/>
      <c r="F12" s="739"/>
      <c r="G12" s="739"/>
      <c r="H12" s="739"/>
      <c r="I12" s="739"/>
      <c r="J12" s="740"/>
      <c r="K12" s="247"/>
      <c r="L12" s="378">
        <f>Fusing!D11</f>
        <v>0</v>
      </c>
      <c r="M12" s="624">
        <f>Fusing!F13</f>
        <v>0</v>
      </c>
      <c r="N12" s="672"/>
      <c r="O12" s="262" t="s">
        <v>127</v>
      </c>
      <c r="P12" s="302">
        <f>Fusing!J13</f>
        <v>0</v>
      </c>
      <c r="Q12" s="302">
        <f>Fusing!L13</f>
        <v>0</v>
      </c>
      <c r="R12" s="300">
        <f>Fusing!N13</f>
        <v>0</v>
      </c>
      <c r="S12" s="300">
        <f>Fusing!P13</f>
        <v>0</v>
      </c>
      <c r="T12" s="300">
        <f>Fusing!R13</f>
        <v>0</v>
      </c>
      <c r="U12" s="303">
        <f aca="true" t="shared" si="0" ref="U12:U18">SUM(Q12:T12)</f>
        <v>0</v>
      </c>
      <c r="V12" s="247"/>
      <c r="W12" s="271"/>
      <c r="X12" s="262"/>
      <c r="Y12" s="262"/>
      <c r="Z12" s="262"/>
      <c r="AA12" s="262"/>
      <c r="AB12" s="262"/>
      <c r="AC12" s="262"/>
      <c r="AD12" s="262"/>
      <c r="AE12" s="262"/>
      <c r="AF12" s="272"/>
      <c r="AG12" s="261"/>
    </row>
    <row r="13" spans="1:33" ht="12.75">
      <c r="A13" s="292" t="s">
        <v>128</v>
      </c>
      <c r="B13" s="298"/>
      <c r="C13" s="733"/>
      <c r="D13" s="734"/>
      <c r="E13" s="734"/>
      <c r="F13" s="734"/>
      <c r="G13" s="578"/>
      <c r="H13" s="293" t="s">
        <v>161</v>
      </c>
      <c r="I13" s="683">
        <f>'Basic Info'!C13</f>
        <v>0</v>
      </c>
      <c r="J13" s="741"/>
      <c r="K13" s="247"/>
      <c r="L13" s="377" t="str">
        <f>Fusing!B15</f>
        <v>N/A</v>
      </c>
      <c r="M13" s="608">
        <f>Fusing!F15</f>
        <v>0</v>
      </c>
      <c r="N13" s="609"/>
      <c r="O13" s="292" t="s">
        <v>107</v>
      </c>
      <c r="P13" s="303">
        <f>Fusing!J15</f>
        <v>0</v>
      </c>
      <c r="Q13" s="303">
        <f>Fusing!L15</f>
        <v>0</v>
      </c>
      <c r="R13" s="300">
        <f>Fusing!N15</f>
        <v>0</v>
      </c>
      <c r="S13" s="300">
        <f>Fusing!P15</f>
        <v>0</v>
      </c>
      <c r="T13" s="300">
        <f>Fusing!R15</f>
        <v>0</v>
      </c>
      <c r="U13" s="301">
        <f t="shared" si="0"/>
        <v>0</v>
      </c>
      <c r="V13" s="247"/>
      <c r="W13" s="271"/>
      <c r="X13" s="262"/>
      <c r="Y13" s="262"/>
      <c r="Z13" s="262"/>
      <c r="AA13" s="262"/>
      <c r="AB13" s="262"/>
      <c r="AC13" s="262"/>
      <c r="AD13" s="262"/>
      <c r="AE13" s="262"/>
      <c r="AF13" s="272"/>
      <c r="AG13" s="261"/>
    </row>
    <row r="14" spans="1:33" ht="12.75">
      <c r="A14" s="304" t="s">
        <v>211</v>
      </c>
      <c r="B14" s="293"/>
      <c r="C14" s="735"/>
      <c r="D14" s="747"/>
      <c r="E14" s="305" t="s">
        <v>129</v>
      </c>
      <c r="F14" s="262"/>
      <c r="G14" s="286">
        <f>'Basic Info'!F13</f>
        <v>0</v>
      </c>
      <c r="H14" s="686" t="s">
        <v>326</v>
      </c>
      <c r="I14" s="685"/>
      <c r="J14" s="306">
        <f>'Basic Info'!F11</f>
        <v>0</v>
      </c>
      <c r="K14" s="247"/>
      <c r="L14" s="378">
        <f>Fusing!D15</f>
        <v>0</v>
      </c>
      <c r="M14" s="606">
        <f>Fusing!F17</f>
        <v>0</v>
      </c>
      <c r="N14" s="607"/>
      <c r="O14" s="279" t="s">
        <v>127</v>
      </c>
      <c r="P14" s="300">
        <f>Fusing!J17</f>
        <v>0</v>
      </c>
      <c r="Q14" s="300">
        <f>Fusing!L17</f>
        <v>0</v>
      </c>
      <c r="R14" s="300">
        <f>Fusing!N17</f>
        <v>0</v>
      </c>
      <c r="S14" s="300">
        <f>Fusing!P17</f>
        <v>0</v>
      </c>
      <c r="T14" s="300">
        <f>Fusing!R17</f>
        <v>0</v>
      </c>
      <c r="U14" s="303">
        <f t="shared" si="0"/>
        <v>0</v>
      </c>
      <c r="V14" s="247"/>
      <c r="W14" s="271"/>
      <c r="X14" s="262"/>
      <c r="Y14" s="262"/>
      <c r="Z14" s="262"/>
      <c r="AA14" s="262"/>
      <c r="AB14" s="262"/>
      <c r="AC14" s="262"/>
      <c r="AD14" s="262"/>
      <c r="AE14" s="262"/>
      <c r="AF14" s="272"/>
      <c r="AG14" s="261"/>
    </row>
    <row r="15" spans="1:33" ht="12.75">
      <c r="A15" s="292" t="s">
        <v>130</v>
      </c>
      <c r="B15" s="293"/>
      <c r="C15" s="293"/>
      <c r="D15" s="733"/>
      <c r="E15" s="734"/>
      <c r="F15" s="734"/>
      <c r="G15" s="578"/>
      <c r="H15" s="293" t="s">
        <v>118</v>
      </c>
      <c r="I15" s="733"/>
      <c r="J15" s="578"/>
      <c r="K15" s="247"/>
      <c r="L15" s="377" t="str">
        <f>Fusing!B19</f>
        <v>N/A</v>
      </c>
      <c r="M15" s="608">
        <f>Fusing!F19</f>
        <v>0</v>
      </c>
      <c r="N15" s="609"/>
      <c r="O15" s="280" t="s">
        <v>107</v>
      </c>
      <c r="P15" s="300">
        <f>Fusing!J19</f>
        <v>0</v>
      </c>
      <c r="Q15" s="300">
        <f>Fusing!L19</f>
        <v>0</v>
      </c>
      <c r="R15" s="300">
        <f>Fusing!N19</f>
        <v>0</v>
      </c>
      <c r="S15" s="300">
        <f>Fusing!P19</f>
        <v>0</v>
      </c>
      <c r="T15" s="300">
        <f>Fusing!R19</f>
        <v>0</v>
      </c>
      <c r="U15" s="301">
        <f t="shared" si="0"/>
        <v>0</v>
      </c>
      <c r="V15" s="247"/>
      <c r="W15" s="271"/>
      <c r="X15" s="262"/>
      <c r="Y15" s="262"/>
      <c r="Z15" s="262"/>
      <c r="AA15" s="262"/>
      <c r="AB15" s="262"/>
      <c r="AC15" s="262"/>
      <c r="AD15" s="262"/>
      <c r="AE15" s="262"/>
      <c r="AF15" s="272"/>
      <c r="AG15" s="261"/>
    </row>
    <row r="16" spans="1:33" ht="12.75">
      <c r="A16" s="307" t="s">
        <v>131</v>
      </c>
      <c r="B16" s="683" t="e">
        <f>'Basic Info'!Q31</f>
        <v>#N/A</v>
      </c>
      <c r="C16" s="691"/>
      <c r="D16" s="261"/>
      <c r="E16" s="247" t="s">
        <v>322</v>
      </c>
      <c r="F16" s="683">
        <f>'Basic Info'!C15</f>
        <v>0</v>
      </c>
      <c r="G16" s="683"/>
      <c r="H16" s="308" t="s">
        <v>133</v>
      </c>
      <c r="I16" s="683">
        <f>'Basic Info'!J15</f>
        <v>0</v>
      </c>
      <c r="J16" s="741"/>
      <c r="K16" s="247"/>
      <c r="L16" s="378">
        <f>Fusing!D19</f>
        <v>0</v>
      </c>
      <c r="M16" s="606">
        <f>Fusing!F21</f>
        <v>0</v>
      </c>
      <c r="N16" s="607"/>
      <c r="O16" s="279" t="s">
        <v>127</v>
      </c>
      <c r="P16" s="300">
        <f>Fusing!J21</f>
        <v>0</v>
      </c>
      <c r="Q16" s="300">
        <f>Fusing!L21</f>
        <v>0</v>
      </c>
      <c r="R16" s="300">
        <f>Fusing!N21</f>
        <v>0</v>
      </c>
      <c r="S16" s="300">
        <f>Fusing!P21</f>
        <v>0</v>
      </c>
      <c r="T16" s="300">
        <f>Fusing!R21</f>
        <v>0</v>
      </c>
      <c r="U16" s="303">
        <f t="shared" si="0"/>
        <v>0</v>
      </c>
      <c r="V16" s="247"/>
      <c r="W16" s="271"/>
      <c r="X16" s="262"/>
      <c r="Y16" s="262"/>
      <c r="Z16" s="262"/>
      <c r="AA16" s="262"/>
      <c r="AB16" s="262"/>
      <c r="AC16" s="262"/>
      <c r="AD16" s="262"/>
      <c r="AE16" s="262"/>
      <c r="AF16" s="272"/>
      <c r="AG16" s="261"/>
    </row>
    <row r="17" spans="1:33" ht="12.75">
      <c r="A17" s="309" t="s">
        <v>132</v>
      </c>
      <c r="B17" s="273">
        <f>'Basic Info'!F15</f>
        <v>0</v>
      </c>
      <c r="C17" s="247"/>
      <c r="D17" s="247"/>
      <c r="E17" s="247"/>
      <c r="F17" s="247"/>
      <c r="G17" s="751" t="s">
        <v>323</v>
      </c>
      <c r="H17" s="752"/>
      <c r="I17" s="748" t="str">
        <f>'Basic Info'!F19</f>
        <v>N/A</v>
      </c>
      <c r="J17" s="749"/>
      <c r="K17" s="247"/>
      <c r="L17" s="377" t="str">
        <f>Fusing!B23</f>
        <v>N/A</v>
      </c>
      <c r="M17" s="608">
        <f>Fusing!F23</f>
        <v>0</v>
      </c>
      <c r="N17" s="609"/>
      <c r="O17" s="280" t="s">
        <v>107</v>
      </c>
      <c r="P17" s="300">
        <f>Fusing!J23</f>
        <v>0</v>
      </c>
      <c r="Q17" s="300">
        <f>Fusing!L23</f>
        <v>0</v>
      </c>
      <c r="R17" s="300">
        <f>Fusing!N23</f>
        <v>0</v>
      </c>
      <c r="S17" s="300">
        <f>Fusing!P23</f>
        <v>0</v>
      </c>
      <c r="T17" s="300">
        <f>Fusing!R23</f>
        <v>0</v>
      </c>
      <c r="U17" s="301">
        <f t="shared" si="0"/>
        <v>0</v>
      </c>
      <c r="V17" s="247"/>
      <c r="W17" s="271"/>
      <c r="X17" s="262"/>
      <c r="Y17" s="262"/>
      <c r="Z17" s="262"/>
      <c r="AA17" s="262"/>
      <c r="AB17" s="262"/>
      <c r="AC17" s="262"/>
      <c r="AD17" s="262"/>
      <c r="AE17" s="262"/>
      <c r="AF17" s="272"/>
      <c r="AG17" s="261"/>
    </row>
    <row r="18" spans="1:33" ht="13.5" thickBot="1">
      <c r="A18" s="692" t="s">
        <v>220</v>
      </c>
      <c r="B18" s="693"/>
      <c r="C18" s="693"/>
      <c r="D18" s="693"/>
      <c r="E18" s="694"/>
      <c r="F18" s="694"/>
      <c r="G18" s="750" t="s">
        <v>324</v>
      </c>
      <c r="H18" s="750"/>
      <c r="I18" s="386">
        <f>DemEstSB!D18</f>
        <v>0</v>
      </c>
      <c r="J18" s="387" t="str">
        <f>DemEstPS!E9</f>
        <v>N/A</v>
      </c>
      <c r="K18" s="247"/>
      <c r="L18" s="378">
        <f>Fusing!D23</f>
        <v>0</v>
      </c>
      <c r="M18" s="606">
        <f>Fusing!F25</f>
        <v>0</v>
      </c>
      <c r="N18" s="607"/>
      <c r="O18" s="247" t="s">
        <v>127</v>
      </c>
      <c r="P18" s="300">
        <f>Fusing!J25</f>
        <v>0</v>
      </c>
      <c r="Q18" s="300">
        <f>Fusing!L25</f>
        <v>0</v>
      </c>
      <c r="R18" s="300">
        <f>Fusing!N25</f>
        <v>0</v>
      </c>
      <c r="S18" s="300">
        <f>Fusing!P25</f>
        <v>0</v>
      </c>
      <c r="T18" s="300">
        <f>Fusing!R25</f>
        <v>0</v>
      </c>
      <c r="U18" s="301">
        <f t="shared" si="0"/>
        <v>0</v>
      </c>
      <c r="V18" s="247"/>
      <c r="W18" s="271"/>
      <c r="X18" s="262"/>
      <c r="Y18" s="262"/>
      <c r="Z18" s="262"/>
      <c r="AA18" s="262"/>
      <c r="AB18" s="262"/>
      <c r="AC18" s="262"/>
      <c r="AD18" s="262"/>
      <c r="AE18" s="262"/>
      <c r="AF18" s="272"/>
      <c r="AG18" s="261"/>
    </row>
    <row r="19" spans="1:33" ht="12.75">
      <c r="A19" s="311"/>
      <c r="B19" s="268"/>
      <c r="C19" s="268"/>
      <c r="D19" s="268"/>
      <c r="E19" s="268"/>
      <c r="F19" s="268"/>
      <c r="G19" s="268"/>
      <c r="H19" s="753"/>
      <c r="I19" s="754"/>
      <c r="J19" s="755"/>
      <c r="K19" s="247"/>
      <c r="L19" s="686" t="s">
        <v>214</v>
      </c>
      <c r="M19" s="685"/>
      <c r="N19" s="294" t="str">
        <f>Fusing!H7</f>
        <v>No</v>
      </c>
      <c r="O19" s="293" t="s">
        <v>215</v>
      </c>
      <c r="P19" s="294">
        <f>'System Pl Input'!E11</f>
        <v>0</v>
      </c>
      <c r="Q19" s="280"/>
      <c r="R19" s="293"/>
      <c r="S19" s="293"/>
      <c r="T19" s="285"/>
      <c r="U19" s="312"/>
      <c r="V19" s="247"/>
      <c r="W19" s="271"/>
      <c r="X19" s="262"/>
      <c r="Y19" s="262"/>
      <c r="Z19" s="262"/>
      <c r="AA19" s="262"/>
      <c r="AB19" s="262"/>
      <c r="AC19" s="262"/>
      <c r="AD19" s="262"/>
      <c r="AE19" s="262"/>
      <c r="AF19" s="272"/>
      <c r="AG19" s="261"/>
    </row>
    <row r="20" spans="1:33" ht="12.75">
      <c r="A20" s="728" t="s">
        <v>134</v>
      </c>
      <c r="B20" s="729"/>
      <c r="C20" s="729"/>
      <c r="D20" s="729"/>
      <c r="E20" s="729"/>
      <c r="F20" s="729"/>
      <c r="G20" s="729"/>
      <c r="H20" s="729"/>
      <c r="I20" s="729"/>
      <c r="J20" s="730"/>
      <c r="K20" s="247"/>
      <c r="L20" s="598" t="s">
        <v>135</v>
      </c>
      <c r="M20" s="599"/>
      <c r="N20" s="265"/>
      <c r="O20" s="292"/>
      <c r="P20" s="685" t="s">
        <v>244</v>
      </c>
      <c r="Q20" s="685"/>
      <c r="R20" s="313">
        <f>'System Pl Input'!H13</f>
        <v>0</v>
      </c>
      <c r="S20" s="293" t="s">
        <v>136</v>
      </c>
      <c r="T20" s="293"/>
      <c r="U20" s="312"/>
      <c r="V20" s="247"/>
      <c r="W20" s="271"/>
      <c r="X20" s="262"/>
      <c r="Y20" s="262"/>
      <c r="Z20" s="262"/>
      <c r="AA20" s="262"/>
      <c r="AB20" s="262"/>
      <c r="AC20" s="262"/>
      <c r="AD20" s="262"/>
      <c r="AE20" s="262"/>
      <c r="AF20" s="272"/>
      <c r="AG20" s="261"/>
    </row>
    <row r="21" spans="1:33" ht="12.75">
      <c r="A21" s="270"/>
      <c r="B21" s="262"/>
      <c r="C21" s="262"/>
      <c r="D21" s="262"/>
      <c r="E21" s="262"/>
      <c r="F21" s="262"/>
      <c r="G21" s="262"/>
      <c r="H21" s="262"/>
      <c r="I21" s="262"/>
      <c r="J21" s="314"/>
      <c r="K21" s="247"/>
      <c r="L21" s="713">
        <f>'System Pl Input'!C13</f>
        <v>0</v>
      </c>
      <c r="M21" s="709"/>
      <c r="N21" s="262"/>
      <c r="O21" s="279"/>
      <c r="P21" s="685" t="s">
        <v>245</v>
      </c>
      <c r="Q21" s="685"/>
      <c r="R21" s="273">
        <f>'System Pl Input'!H15</f>
        <v>0</v>
      </c>
      <c r="S21" s="315" t="s">
        <v>137</v>
      </c>
      <c r="T21" s="316">
        <f>'System Pl Input'!J15</f>
        <v>0</v>
      </c>
      <c r="U21" s="317"/>
      <c r="V21" s="247"/>
      <c r="W21" s="271"/>
      <c r="X21" s="262"/>
      <c r="Y21" s="262"/>
      <c r="Z21" s="262"/>
      <c r="AA21" s="262"/>
      <c r="AB21" s="262"/>
      <c r="AC21" s="262"/>
      <c r="AD21" s="262"/>
      <c r="AE21" s="262"/>
      <c r="AF21" s="272"/>
      <c r="AG21" s="261"/>
    </row>
    <row r="22" spans="1:33" ht="12.75">
      <c r="A22" s="318" t="s">
        <v>138</v>
      </c>
      <c r="B22" s="262"/>
      <c r="C22" s="262"/>
      <c r="D22" s="680" t="str">
        <f>'Load Study'!C3</f>
        <v>None</v>
      </c>
      <c r="E22" s="681"/>
      <c r="F22" s="262"/>
      <c r="G22" s="275"/>
      <c r="H22" s="262"/>
      <c r="I22" s="275"/>
      <c r="J22" s="314"/>
      <c r="K22" s="247"/>
      <c r="L22" s="279" t="s">
        <v>171</v>
      </c>
      <c r="M22" s="681">
        <f>'System Pl Input'!C16</f>
        <v>0</v>
      </c>
      <c r="N22" s="681"/>
      <c r="O22" s="247" t="s">
        <v>172</v>
      </c>
      <c r="P22" s="319">
        <f>'System Pl Input'!E16</f>
        <v>0</v>
      </c>
      <c r="Q22" s="247"/>
      <c r="R22" s="247"/>
      <c r="S22" s="247"/>
      <c r="T22" s="247"/>
      <c r="U22" s="320"/>
      <c r="V22" s="247"/>
      <c r="W22" s="271"/>
      <c r="X22" s="262"/>
      <c r="Y22" s="262"/>
      <c r="Z22" s="262"/>
      <c r="AA22" s="262"/>
      <c r="AB22" s="262"/>
      <c r="AC22" s="262"/>
      <c r="AD22" s="262"/>
      <c r="AE22" s="262"/>
      <c r="AF22" s="272"/>
      <c r="AG22" s="261"/>
    </row>
    <row r="23" spans="1:33" ht="12.75">
      <c r="A23" s="270"/>
      <c r="B23" s="262"/>
      <c r="C23" s="262"/>
      <c r="D23" s="262"/>
      <c r="E23" s="262"/>
      <c r="F23" s="262"/>
      <c r="G23" s="262"/>
      <c r="H23" s="262"/>
      <c r="I23" s="262"/>
      <c r="J23" s="314"/>
      <c r="K23" s="247"/>
      <c r="L23" s="292" t="s">
        <v>239</v>
      </c>
      <c r="M23" s="602">
        <f>'System Pl Input'!C19</f>
        <v>0</v>
      </c>
      <c r="N23" s="602"/>
      <c r="O23" s="669"/>
      <c r="P23" s="293" t="s">
        <v>139</v>
      </c>
      <c r="Q23" s="602">
        <f>'System Pl Input'!F19</f>
        <v>0</v>
      </c>
      <c r="R23" s="603"/>
      <c r="S23" s="293" t="s">
        <v>140</v>
      </c>
      <c r="T23" s="602">
        <f>'System Pl Input'!I19</f>
        <v>0</v>
      </c>
      <c r="U23" s="603"/>
      <c r="V23" s="247"/>
      <c r="W23" s="271"/>
      <c r="X23" s="262"/>
      <c r="Y23" s="262"/>
      <c r="Z23" s="262"/>
      <c r="AA23" s="262"/>
      <c r="AB23" s="262"/>
      <c r="AC23" s="262"/>
      <c r="AD23" s="262"/>
      <c r="AE23" s="262"/>
      <c r="AF23" s="272"/>
      <c r="AG23" s="261"/>
    </row>
    <row r="24" spans="1:33" ht="12.75">
      <c r="A24" s="731" t="s">
        <v>141</v>
      </c>
      <c r="B24" s="698"/>
      <c r="C24" s="698"/>
      <c r="D24" s="698"/>
      <c r="E24" s="698"/>
      <c r="F24" s="698"/>
      <c r="G24" s="698"/>
      <c r="H24" s="698"/>
      <c r="I24" s="698" t="s">
        <v>142</v>
      </c>
      <c r="J24" s="699"/>
      <c r="K24" s="247"/>
      <c r="L24" s="292" t="s">
        <v>239</v>
      </c>
      <c r="M24" s="602">
        <f>'System Pl Input'!C21</f>
        <v>0</v>
      </c>
      <c r="N24" s="602"/>
      <c r="O24" s="669"/>
      <c r="P24" s="293" t="s">
        <v>139</v>
      </c>
      <c r="Q24" s="602">
        <f>'System Pl Input'!F21</f>
        <v>0</v>
      </c>
      <c r="R24" s="603"/>
      <c r="S24" s="293" t="s">
        <v>140</v>
      </c>
      <c r="T24" s="602">
        <f>'System Pl Input'!I21</f>
        <v>0</v>
      </c>
      <c r="U24" s="603"/>
      <c r="V24" s="247"/>
      <c r="W24" s="271"/>
      <c r="X24" s="262"/>
      <c r="Y24" s="262"/>
      <c r="Z24" s="262"/>
      <c r="AA24" s="262"/>
      <c r="AB24" s="262"/>
      <c r="AC24" s="262"/>
      <c r="AD24" s="262"/>
      <c r="AE24" s="262"/>
      <c r="AF24" s="272"/>
      <c r="AG24" s="261"/>
    </row>
    <row r="25" spans="1:33" ht="12.75">
      <c r="A25" s="689">
        <f>'Load Study'!B5</f>
        <v>0</v>
      </c>
      <c r="B25" s="621"/>
      <c r="C25" s="621"/>
      <c r="D25" s="621"/>
      <c r="E25" s="621"/>
      <c r="F25" s="621"/>
      <c r="G25" s="621"/>
      <c r="H25" s="622"/>
      <c r="I25" s="760">
        <f>'Load Study'!J5</f>
        <v>0</v>
      </c>
      <c r="J25" s="705"/>
      <c r="K25" s="247"/>
      <c r="L25" s="292" t="s">
        <v>239</v>
      </c>
      <c r="M25" s="602">
        <f>'System Pl Input'!C23</f>
        <v>0</v>
      </c>
      <c r="N25" s="602"/>
      <c r="O25" s="669"/>
      <c r="P25" s="293" t="s">
        <v>139</v>
      </c>
      <c r="Q25" s="602">
        <f>'System Pl Input'!F23</f>
        <v>0</v>
      </c>
      <c r="R25" s="603"/>
      <c r="S25" s="293" t="s">
        <v>140</v>
      </c>
      <c r="T25" s="602">
        <f>'System Pl Input'!I23</f>
        <v>0</v>
      </c>
      <c r="U25" s="603"/>
      <c r="V25" s="247"/>
      <c r="W25" s="271"/>
      <c r="X25" s="262"/>
      <c r="Y25" s="262"/>
      <c r="Z25" s="262"/>
      <c r="AA25" s="262"/>
      <c r="AB25" s="262"/>
      <c r="AC25" s="262"/>
      <c r="AD25" s="262"/>
      <c r="AE25" s="262"/>
      <c r="AF25" s="272"/>
      <c r="AG25" s="261"/>
    </row>
    <row r="26" spans="1:33" ht="12.75">
      <c r="A26" s="689">
        <f>'Load Study'!B6</f>
        <v>0</v>
      </c>
      <c r="B26" s="724"/>
      <c r="C26" s="724"/>
      <c r="D26" s="724"/>
      <c r="E26" s="724"/>
      <c r="F26" s="724"/>
      <c r="G26" s="724"/>
      <c r="H26" s="725"/>
      <c r="I26" s="704">
        <f>'Load Study'!J6</f>
        <v>0</v>
      </c>
      <c r="J26" s="705"/>
      <c r="K26" s="247"/>
      <c r="L26" s="659" t="s">
        <v>143</v>
      </c>
      <c r="M26" s="660"/>
      <c r="N26" s="655">
        <f>'System Pl Input'!C25</f>
        <v>0</v>
      </c>
      <c r="O26" s="643"/>
      <c r="P26" s="643"/>
      <c r="Q26" s="643"/>
      <c r="R26" s="643"/>
      <c r="S26" s="643"/>
      <c r="T26" s="643"/>
      <c r="U26" s="644"/>
      <c r="V26" s="247"/>
      <c r="W26" s="271"/>
      <c r="X26" s="262"/>
      <c r="Y26" s="262"/>
      <c r="Z26" s="262"/>
      <c r="AA26" s="262"/>
      <c r="AB26" s="262"/>
      <c r="AC26" s="262"/>
      <c r="AD26" s="262"/>
      <c r="AE26" s="262"/>
      <c r="AF26" s="272"/>
      <c r="AG26" s="261"/>
    </row>
    <row r="27" spans="1:33" ht="12.75">
      <c r="A27" s="689">
        <f>'Load Study'!B7</f>
        <v>0</v>
      </c>
      <c r="B27" s="724"/>
      <c r="C27" s="724"/>
      <c r="D27" s="724"/>
      <c r="E27" s="724"/>
      <c r="F27" s="724"/>
      <c r="G27" s="724"/>
      <c r="H27" s="725"/>
      <c r="I27" s="704">
        <f>'Load Study'!J7</f>
        <v>0</v>
      </c>
      <c r="J27" s="705"/>
      <c r="K27" s="247"/>
      <c r="L27" s="322"/>
      <c r="M27" s="323"/>
      <c r="N27" s="631"/>
      <c r="O27" s="629"/>
      <c r="P27" s="629"/>
      <c r="Q27" s="629"/>
      <c r="R27" s="629"/>
      <c r="S27" s="629"/>
      <c r="T27" s="629"/>
      <c r="U27" s="630"/>
      <c r="V27" s="247"/>
      <c r="W27" s="271"/>
      <c r="X27" s="262"/>
      <c r="Y27" s="262"/>
      <c r="Z27" s="262"/>
      <c r="AA27" s="262"/>
      <c r="AB27" s="262"/>
      <c r="AC27" s="262"/>
      <c r="AD27" s="262"/>
      <c r="AE27" s="262"/>
      <c r="AF27" s="272"/>
      <c r="AG27" s="261"/>
    </row>
    <row r="28" spans="1:33" ht="12.75">
      <c r="A28" s="756">
        <f>'Load Study'!B8</f>
        <v>0</v>
      </c>
      <c r="B28" s="757"/>
      <c r="C28" s="757"/>
      <c r="D28" s="757"/>
      <c r="E28" s="757"/>
      <c r="F28" s="757"/>
      <c r="G28" s="757"/>
      <c r="H28" s="758"/>
      <c r="I28" s="706">
        <f>'Load Study'!J8</f>
        <v>0</v>
      </c>
      <c r="J28" s="707"/>
      <c r="K28" s="247"/>
      <c r="L28" s="270"/>
      <c r="M28" s="247"/>
      <c r="N28" s="656"/>
      <c r="O28" s="657"/>
      <c r="P28" s="657"/>
      <c r="Q28" s="657"/>
      <c r="R28" s="657"/>
      <c r="S28" s="657"/>
      <c r="T28" s="657"/>
      <c r="U28" s="658"/>
      <c r="V28" s="247"/>
      <c r="W28" s="271"/>
      <c r="X28" s="262"/>
      <c r="Y28" s="262"/>
      <c r="Z28" s="262"/>
      <c r="AA28" s="262"/>
      <c r="AB28" s="262"/>
      <c r="AC28" s="262"/>
      <c r="AD28" s="262"/>
      <c r="AE28" s="262"/>
      <c r="AF28" s="272"/>
      <c r="AG28" s="261"/>
    </row>
    <row r="29" spans="1:33" ht="12" customHeight="1">
      <c r="A29" s="288"/>
      <c r="B29" s="265"/>
      <c r="C29" s="265"/>
      <c r="D29" s="262"/>
      <c r="E29" s="262"/>
      <c r="F29" s="262"/>
      <c r="G29" s="262"/>
      <c r="H29" s="262"/>
      <c r="I29" s="324"/>
      <c r="J29" s="325"/>
      <c r="K29" s="247"/>
      <c r="L29" s="702" t="s">
        <v>280</v>
      </c>
      <c r="M29" s="703"/>
      <c r="N29" s="719">
        <f>'System Pl Input'!C28</f>
        <v>0</v>
      </c>
      <c r="O29" s="720"/>
      <c r="P29" s="720"/>
      <c r="Q29" s="720"/>
      <c r="R29" s="247" t="s">
        <v>144</v>
      </c>
      <c r="S29" s="700">
        <f>'System Pl Input'!G28</f>
        <v>0</v>
      </c>
      <c r="T29" s="701"/>
      <c r="U29" s="314"/>
      <c r="V29" s="247"/>
      <c r="W29" s="271"/>
      <c r="X29" s="262"/>
      <c r="Y29" s="262"/>
      <c r="Z29" s="262"/>
      <c r="AA29" s="262"/>
      <c r="AB29" s="262"/>
      <c r="AC29" s="262"/>
      <c r="AD29" s="262"/>
      <c r="AE29" s="262"/>
      <c r="AF29" s="272"/>
      <c r="AG29" s="261"/>
    </row>
    <row r="30" spans="1:33" ht="12.75" customHeight="1" hidden="1">
      <c r="A30" s="270"/>
      <c r="B30" s="262"/>
      <c r="C30" s="262"/>
      <c r="D30" s="247"/>
      <c r="E30" s="247"/>
      <c r="F30" s="247"/>
      <c r="G30" s="247"/>
      <c r="H30" s="247"/>
      <c r="I30" s="247"/>
      <c r="J30" s="314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71"/>
      <c r="X30" s="262"/>
      <c r="Y30" s="262"/>
      <c r="Z30" s="262"/>
      <c r="AA30" s="262"/>
      <c r="AB30" s="262"/>
      <c r="AC30" s="262"/>
      <c r="AD30" s="262"/>
      <c r="AE30" s="262"/>
      <c r="AF30" s="272"/>
      <c r="AG30" s="261"/>
    </row>
    <row r="31" spans="1:33" ht="12.75">
      <c r="A31" s="771" t="s">
        <v>793</v>
      </c>
      <c r="B31" s="772"/>
      <c r="C31" s="772"/>
      <c r="D31" s="772"/>
      <c r="E31" s="680" t="str">
        <f>'Load Study'!C12</f>
        <v>Estimated</v>
      </c>
      <c r="F31" s="680"/>
      <c r="G31" s="690" t="s">
        <v>240</v>
      </c>
      <c r="H31" s="690"/>
      <c r="I31" s="273">
        <f>'Basic Info'!C17</f>
        <v>12</v>
      </c>
      <c r="J31" s="327" t="s">
        <v>753</v>
      </c>
      <c r="K31" s="247"/>
      <c r="L31" s="764" t="s">
        <v>283</v>
      </c>
      <c r="M31" s="765"/>
      <c r="N31" s="765"/>
      <c r="O31" s="766"/>
      <c r="P31" s="649" t="s">
        <v>255</v>
      </c>
      <c r="Q31" s="650"/>
      <c r="R31" s="328" t="str">
        <f>Fusing!D29</f>
        <v>No</v>
      </c>
      <c r="S31" s="265"/>
      <c r="T31" s="265"/>
      <c r="U31" s="266"/>
      <c r="V31" s="247"/>
      <c r="W31" s="271"/>
      <c r="X31" s="262"/>
      <c r="Y31" s="262"/>
      <c r="Z31" s="262"/>
      <c r="AA31" s="262"/>
      <c r="AB31" s="262"/>
      <c r="AC31" s="262"/>
      <c r="AD31" s="262"/>
      <c r="AE31" s="262"/>
      <c r="AF31" s="272"/>
      <c r="AG31" s="261"/>
    </row>
    <row r="32" spans="1:33" ht="12.75">
      <c r="A32" s="687" t="s">
        <v>328</v>
      </c>
      <c r="B32" s="688"/>
      <c r="C32" s="273" t="str">
        <f>IF('Basic Info'!$C$19="Yes",DemEstSB!$J$9,IF('Basic Info'!C19="N/A","N/A",DemEstPS!$J$9))</f>
        <v>N/A</v>
      </c>
      <c r="D32" s="326" t="s">
        <v>321</v>
      </c>
      <c r="E32" s="273" t="str">
        <f>IF('Basic Info'!C19="Yes",DemEstSB!J18,"N/A")</f>
        <v>N/A</v>
      </c>
      <c r="F32" s="247"/>
      <c r="G32" s="261"/>
      <c r="H32" s="759" t="s">
        <v>4</v>
      </c>
      <c r="I32" s="759"/>
      <c r="J32" s="255" t="str">
        <f>'Basic Info'!F17</f>
        <v>N/A</v>
      </c>
      <c r="K32" s="247"/>
      <c r="L32" s="761">
        <f>Fusing!D31</f>
        <v>0</v>
      </c>
      <c r="M32" s="762"/>
      <c r="N32" s="762"/>
      <c r="O32" s="762"/>
      <c r="P32" s="762"/>
      <c r="Q32" s="762"/>
      <c r="R32" s="762"/>
      <c r="S32" s="762"/>
      <c r="T32" s="762"/>
      <c r="U32" s="763"/>
      <c r="V32" s="247"/>
      <c r="W32" s="271"/>
      <c r="X32" s="262"/>
      <c r="Y32" s="262"/>
      <c r="Z32" s="262"/>
      <c r="AA32" s="262"/>
      <c r="AB32" s="262"/>
      <c r="AC32" s="262"/>
      <c r="AD32" s="262"/>
      <c r="AE32" s="262"/>
      <c r="AF32" s="272"/>
      <c r="AG32" s="261"/>
    </row>
    <row r="33" spans="1:33" ht="12.75">
      <c r="A33" s="270"/>
      <c r="B33" s="310"/>
      <c r="C33" s="329"/>
      <c r="D33" s="247"/>
      <c r="E33" s="247"/>
      <c r="F33" s="247"/>
      <c r="G33" s="247"/>
      <c r="H33" s="247"/>
      <c r="I33" s="247"/>
      <c r="J33" s="314"/>
      <c r="K33" s="247"/>
      <c r="L33" s="723">
        <f>Fusing!D32</f>
        <v>0</v>
      </c>
      <c r="M33" s="724"/>
      <c r="N33" s="724"/>
      <c r="O33" s="724"/>
      <c r="P33" s="724"/>
      <c r="Q33" s="724"/>
      <c r="R33" s="724"/>
      <c r="S33" s="724"/>
      <c r="T33" s="724"/>
      <c r="U33" s="725"/>
      <c r="V33" s="247"/>
      <c r="W33" s="271"/>
      <c r="X33" s="262"/>
      <c r="Y33" s="262"/>
      <c r="Z33" s="262"/>
      <c r="AA33" s="262"/>
      <c r="AB33" s="262"/>
      <c r="AC33" s="262"/>
      <c r="AD33" s="262"/>
      <c r="AE33" s="262"/>
      <c r="AF33" s="272"/>
      <c r="AG33" s="261"/>
    </row>
    <row r="34" spans="1:33" ht="12.75">
      <c r="A34" s="731" t="s">
        <v>141</v>
      </c>
      <c r="B34" s="698"/>
      <c r="C34" s="698"/>
      <c r="D34" s="698"/>
      <c r="E34" s="698"/>
      <c r="F34" s="698"/>
      <c r="G34" s="698"/>
      <c r="H34" s="698"/>
      <c r="I34" s="698" t="s">
        <v>142</v>
      </c>
      <c r="J34" s="699"/>
      <c r="K34" s="247"/>
      <c r="L34" s="773">
        <f>Fusing!D33</f>
        <v>0</v>
      </c>
      <c r="M34" s="774"/>
      <c r="N34" s="774"/>
      <c r="O34" s="774"/>
      <c r="P34" s="774"/>
      <c r="Q34" s="774"/>
      <c r="R34" s="774"/>
      <c r="S34" s="774"/>
      <c r="T34" s="774"/>
      <c r="U34" s="775"/>
      <c r="V34" s="247"/>
      <c r="W34" s="271"/>
      <c r="X34" s="262"/>
      <c r="Y34" s="262"/>
      <c r="Z34" s="262"/>
      <c r="AA34" s="262"/>
      <c r="AB34" s="262"/>
      <c r="AC34" s="262"/>
      <c r="AD34" s="262"/>
      <c r="AE34" s="262"/>
      <c r="AF34" s="272"/>
      <c r="AG34" s="261"/>
    </row>
    <row r="35" spans="1:33" ht="12.75">
      <c r="A35" s="616">
        <f>'Load Study'!B14</f>
        <v>0</v>
      </c>
      <c r="B35" s="617"/>
      <c r="C35" s="617"/>
      <c r="D35" s="617"/>
      <c r="E35" s="617"/>
      <c r="F35" s="617"/>
      <c r="G35" s="617"/>
      <c r="H35" s="618"/>
      <c r="I35" s="610">
        <f>'Load Study'!J14</f>
        <v>0</v>
      </c>
      <c r="J35" s="611"/>
      <c r="K35" s="247"/>
      <c r="L35" s="773">
        <f>Fusing!D34</f>
        <v>0</v>
      </c>
      <c r="M35" s="774"/>
      <c r="N35" s="774"/>
      <c r="O35" s="774"/>
      <c r="P35" s="774"/>
      <c r="Q35" s="774"/>
      <c r="R35" s="774"/>
      <c r="S35" s="774"/>
      <c r="T35" s="774"/>
      <c r="U35" s="775"/>
      <c r="V35" s="247"/>
      <c r="W35" s="271"/>
      <c r="X35" s="262"/>
      <c r="Y35" s="262"/>
      <c r="Z35" s="262"/>
      <c r="AA35" s="262"/>
      <c r="AB35" s="262"/>
      <c r="AC35" s="262"/>
      <c r="AD35" s="262"/>
      <c r="AE35" s="262"/>
      <c r="AF35" s="272"/>
      <c r="AG35" s="261"/>
    </row>
    <row r="36" spans="1:33" ht="12.75">
      <c r="A36" s="616">
        <f>'Load Study'!B15</f>
        <v>0</v>
      </c>
      <c r="B36" s="617"/>
      <c r="C36" s="617"/>
      <c r="D36" s="617"/>
      <c r="E36" s="617"/>
      <c r="F36" s="617"/>
      <c r="G36" s="617"/>
      <c r="H36" s="618"/>
      <c r="I36" s="610">
        <f>'Load Study'!J15</f>
        <v>0</v>
      </c>
      <c r="J36" s="611"/>
      <c r="K36" s="247"/>
      <c r="L36" s="773">
        <f>Fusing!D35</f>
        <v>0</v>
      </c>
      <c r="M36" s="774"/>
      <c r="N36" s="774"/>
      <c r="O36" s="774"/>
      <c r="P36" s="774"/>
      <c r="Q36" s="774"/>
      <c r="R36" s="774"/>
      <c r="S36" s="774"/>
      <c r="T36" s="774"/>
      <c r="U36" s="775"/>
      <c r="V36" s="247"/>
      <c r="W36" s="271"/>
      <c r="X36" s="262"/>
      <c r="Y36" s="262"/>
      <c r="Z36" s="262"/>
      <c r="AA36" s="262"/>
      <c r="AB36" s="262"/>
      <c r="AC36" s="262"/>
      <c r="AD36" s="262"/>
      <c r="AE36" s="262"/>
      <c r="AF36" s="272"/>
      <c r="AG36" s="261"/>
    </row>
    <row r="37" spans="1:33" ht="12.75">
      <c r="A37" s="616">
        <f>'Load Study'!B16</f>
        <v>0</v>
      </c>
      <c r="B37" s="617"/>
      <c r="C37" s="617"/>
      <c r="D37" s="617"/>
      <c r="E37" s="617"/>
      <c r="F37" s="617"/>
      <c r="G37" s="617"/>
      <c r="H37" s="618"/>
      <c r="I37" s="610">
        <f>'Load Study'!J16</f>
        <v>0</v>
      </c>
      <c r="J37" s="611"/>
      <c r="K37" s="247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247"/>
      <c r="W37" s="271"/>
      <c r="X37" s="262"/>
      <c r="Y37" s="262"/>
      <c r="Z37" s="262"/>
      <c r="AA37" s="262"/>
      <c r="AB37" s="262"/>
      <c r="AC37" s="262"/>
      <c r="AD37" s="262"/>
      <c r="AE37" s="262"/>
      <c r="AF37" s="272"/>
      <c r="AG37" s="261"/>
    </row>
    <row r="38" spans="1:33" ht="12.75">
      <c r="A38" s="620">
        <f>'Load Study'!B17</f>
        <v>0</v>
      </c>
      <c r="B38" s="621"/>
      <c r="C38" s="621"/>
      <c r="D38" s="621"/>
      <c r="E38" s="621"/>
      <c r="F38" s="621"/>
      <c r="G38" s="621"/>
      <c r="H38" s="622"/>
      <c r="I38" s="610">
        <f>'Load Study'!J17</f>
        <v>0</v>
      </c>
      <c r="J38" s="611"/>
      <c r="K38" s="247"/>
      <c r="L38" s="695" t="s">
        <v>103</v>
      </c>
      <c r="M38" s="696"/>
      <c r="N38" s="696"/>
      <c r="O38" s="696"/>
      <c r="P38" s="696"/>
      <c r="Q38" s="696"/>
      <c r="R38" s="696"/>
      <c r="S38" s="696"/>
      <c r="T38" s="696"/>
      <c r="U38" s="697"/>
      <c r="V38" s="247"/>
      <c r="W38" s="271"/>
      <c r="X38" s="262"/>
      <c r="Y38" s="262"/>
      <c r="Z38" s="262"/>
      <c r="AA38" s="262"/>
      <c r="AB38" s="262"/>
      <c r="AC38" s="262"/>
      <c r="AD38" s="262"/>
      <c r="AE38" s="262"/>
      <c r="AF38" s="272"/>
      <c r="AG38" s="261"/>
    </row>
    <row r="39" spans="1:33" ht="12.75">
      <c r="A39" s="687" t="s">
        <v>145</v>
      </c>
      <c r="B39" s="767"/>
      <c r="C39" s="767"/>
      <c r="D39" s="273">
        <f>'Load Study'!E19</f>
        <v>0</v>
      </c>
      <c r="E39" s="330" t="s">
        <v>146</v>
      </c>
      <c r="F39" s="619" t="s">
        <v>219</v>
      </c>
      <c r="G39" s="619"/>
      <c r="H39" s="619"/>
      <c r="I39" s="295">
        <f>'Load Study'!J19</f>
        <v>0</v>
      </c>
      <c r="J39" s="266" t="s">
        <v>23</v>
      </c>
      <c r="K39" s="247"/>
      <c r="L39" s="279"/>
      <c r="M39" s="280"/>
      <c r="N39" s="280"/>
      <c r="O39" s="280"/>
      <c r="P39" s="280"/>
      <c r="Q39" s="280"/>
      <c r="R39" s="280"/>
      <c r="S39" s="280"/>
      <c r="T39" s="280"/>
      <c r="U39" s="317"/>
      <c r="V39" s="247"/>
      <c r="W39" s="271"/>
      <c r="X39" s="262"/>
      <c r="Y39" s="262"/>
      <c r="Z39" s="262"/>
      <c r="AA39" s="262"/>
      <c r="AB39" s="262"/>
      <c r="AC39" s="262"/>
      <c r="AD39" s="262"/>
      <c r="AE39" s="262"/>
      <c r="AF39" s="272"/>
      <c r="AG39" s="261"/>
    </row>
    <row r="40" spans="1:33" ht="12.75">
      <c r="A40" s="331"/>
      <c r="B40" s="280"/>
      <c r="C40" s="280"/>
      <c r="D40" s="280"/>
      <c r="E40" s="280"/>
      <c r="F40" s="280"/>
      <c r="G40" s="280"/>
      <c r="H40" s="280"/>
      <c r="I40" s="280"/>
      <c r="J40" s="317"/>
      <c r="K40" s="247"/>
      <c r="L40" s="726" t="s">
        <v>241</v>
      </c>
      <c r="M40" s="727"/>
      <c r="N40" s="727"/>
      <c r="O40" s="635">
        <f>'Dist Pl Worksheet'!E8</f>
        <v>0</v>
      </c>
      <c r="P40" s="636"/>
      <c r="Q40" s="726" t="s">
        <v>242</v>
      </c>
      <c r="R40" s="727"/>
      <c r="S40" s="727"/>
      <c r="T40" s="635">
        <f>'Dist Pl Worksheet'!I8</f>
        <v>0</v>
      </c>
      <c r="U40" s="637"/>
      <c r="V40" s="247"/>
      <c r="W40" s="271"/>
      <c r="X40" s="262"/>
      <c r="Y40" s="262"/>
      <c r="Z40" s="262"/>
      <c r="AA40" s="262"/>
      <c r="AB40" s="262"/>
      <c r="AC40" s="262"/>
      <c r="AD40" s="262"/>
      <c r="AE40" s="262"/>
      <c r="AF40" s="272"/>
      <c r="AG40" s="261"/>
    </row>
    <row r="41" spans="1:33" ht="12.75">
      <c r="A41" s="321" t="s">
        <v>217</v>
      </c>
      <c r="B41" s="295" t="str">
        <f>'Load Study'!C22</f>
        <v>No</v>
      </c>
      <c r="C41" s="599" t="s">
        <v>218</v>
      </c>
      <c r="D41" s="599"/>
      <c r="E41" s="273">
        <f>'Load Study'!K26</f>
        <v>0</v>
      </c>
      <c r="F41" s="614" t="s">
        <v>162</v>
      </c>
      <c r="G41" s="614"/>
      <c r="H41" s="273">
        <f>'Load Study'!K22</f>
        <v>0</v>
      </c>
      <c r="I41" s="247" t="s">
        <v>62</v>
      </c>
      <c r="J41" s="266"/>
      <c r="K41" s="247"/>
      <c r="L41" s="721" t="s">
        <v>256</v>
      </c>
      <c r="M41" s="722"/>
      <c r="N41" s="332" t="str">
        <f>'Dist Pl Worksheet'!H15</f>
        <v>N/A</v>
      </c>
      <c r="O41" s="265"/>
      <c r="P41" s="265"/>
      <c r="Q41" s="265"/>
      <c r="R41" s="265"/>
      <c r="S41" s="265"/>
      <c r="T41" s="265"/>
      <c r="U41" s="266"/>
      <c r="V41" s="247"/>
      <c r="W41" s="271"/>
      <c r="X41" s="262"/>
      <c r="Y41" s="262"/>
      <c r="Z41" s="262"/>
      <c r="AA41" s="262"/>
      <c r="AB41" s="262"/>
      <c r="AC41" s="262"/>
      <c r="AD41" s="262"/>
      <c r="AE41" s="262"/>
      <c r="AF41" s="272"/>
      <c r="AG41" s="261"/>
    </row>
    <row r="42" spans="1:33" ht="12.75">
      <c r="A42" s="333"/>
      <c r="B42" s="334">
        <f>'Load Study'!C24</f>
        <v>0</v>
      </c>
      <c r="C42" s="335" t="s">
        <v>289</v>
      </c>
      <c r="D42" s="273" t="str">
        <f>'Load Study'!E24</f>
        <v>N/A</v>
      </c>
      <c r="E42" s="247"/>
      <c r="F42" s="615" t="s">
        <v>234</v>
      </c>
      <c r="G42" s="615"/>
      <c r="H42" s="273">
        <f>'Load Study'!K24</f>
        <v>0</v>
      </c>
      <c r="I42" s="261"/>
      <c r="J42" s="314"/>
      <c r="K42" s="247"/>
      <c r="L42" s="768" t="s">
        <v>283</v>
      </c>
      <c r="M42" s="769"/>
      <c r="N42" s="770"/>
      <c r="O42" s="262" t="s">
        <v>1</v>
      </c>
      <c r="P42" s="262"/>
      <c r="Q42" s="262"/>
      <c r="R42" s="262"/>
      <c r="S42" s="262"/>
      <c r="T42" s="262"/>
      <c r="U42" s="314"/>
      <c r="V42" s="247"/>
      <c r="W42" s="271"/>
      <c r="X42" s="262"/>
      <c r="Y42" s="262"/>
      <c r="Z42" s="262"/>
      <c r="AA42" s="262"/>
      <c r="AB42" s="262"/>
      <c r="AC42" s="262"/>
      <c r="AD42" s="262"/>
      <c r="AE42" s="262"/>
      <c r="AF42" s="272"/>
      <c r="AG42" s="261"/>
    </row>
    <row r="43" spans="1:33" ht="12.75">
      <c r="A43" s="612" t="s">
        <v>147</v>
      </c>
      <c r="B43" s="613"/>
      <c r="C43" s="680" t="str">
        <f>'Load Study'!C26</f>
        <v>N/A</v>
      </c>
      <c r="D43" s="680"/>
      <c r="E43" s="247"/>
      <c r="F43" s="623" t="s">
        <v>286</v>
      </c>
      <c r="G43" s="623"/>
      <c r="H43" s="623"/>
      <c r="I43" s="623"/>
      <c r="J43" s="336" t="str">
        <f>'Load Study'!H22</f>
        <v>No</v>
      </c>
      <c r="K43" s="247"/>
      <c r="L43" s="628">
        <f>'Dist Pl Worksheet'!B11</f>
        <v>0</v>
      </c>
      <c r="M43" s="629"/>
      <c r="N43" s="629"/>
      <c r="O43" s="629"/>
      <c r="P43" s="629"/>
      <c r="Q43" s="629"/>
      <c r="R43" s="629"/>
      <c r="S43" s="629"/>
      <c r="T43" s="629"/>
      <c r="U43" s="630"/>
      <c r="V43" s="247"/>
      <c r="W43" s="271"/>
      <c r="X43" s="262"/>
      <c r="Y43" s="262"/>
      <c r="Z43" s="262"/>
      <c r="AA43" s="262"/>
      <c r="AB43" s="262"/>
      <c r="AC43" s="262"/>
      <c r="AD43" s="262"/>
      <c r="AE43" s="262"/>
      <c r="AF43" s="272"/>
      <c r="AG43" s="261"/>
    </row>
    <row r="44" spans="1:33" ht="13.5" thickBot="1">
      <c r="A44" s="337"/>
      <c r="B44" s="338"/>
      <c r="C44" s="338"/>
      <c r="D44" s="338"/>
      <c r="E44" s="338"/>
      <c r="F44" s="338"/>
      <c r="G44" s="338"/>
      <c r="H44" s="338"/>
      <c r="I44" s="338"/>
      <c r="J44" s="339"/>
      <c r="K44" s="247"/>
      <c r="L44" s="631"/>
      <c r="M44" s="629"/>
      <c r="N44" s="629"/>
      <c r="O44" s="629"/>
      <c r="P44" s="629"/>
      <c r="Q44" s="629"/>
      <c r="R44" s="629"/>
      <c r="S44" s="629"/>
      <c r="T44" s="629"/>
      <c r="U44" s="630"/>
      <c r="V44" s="247"/>
      <c r="W44" s="271"/>
      <c r="X44" s="262"/>
      <c r="Y44" s="262"/>
      <c r="Z44" s="262"/>
      <c r="AA44" s="262"/>
      <c r="AB44" s="262"/>
      <c r="AC44" s="262"/>
      <c r="AD44" s="262"/>
      <c r="AE44" s="262"/>
      <c r="AF44" s="272"/>
      <c r="AG44" s="261"/>
    </row>
    <row r="45" spans="1:33" ht="11.25" customHeight="1">
      <c r="A45" s="311"/>
      <c r="B45" s="247"/>
      <c r="C45" s="247"/>
      <c r="D45" s="247"/>
      <c r="E45" s="247"/>
      <c r="F45" s="247"/>
      <c r="G45" s="247"/>
      <c r="H45" s="247"/>
      <c r="I45" s="247"/>
      <c r="J45" s="340"/>
      <c r="K45" s="247"/>
      <c r="L45" s="631"/>
      <c r="M45" s="629"/>
      <c r="N45" s="629"/>
      <c r="O45" s="629"/>
      <c r="P45" s="629"/>
      <c r="Q45" s="629"/>
      <c r="R45" s="629"/>
      <c r="S45" s="629"/>
      <c r="T45" s="629"/>
      <c r="U45" s="630"/>
      <c r="V45" s="247"/>
      <c r="W45" s="271"/>
      <c r="X45" s="262"/>
      <c r="Y45" s="262"/>
      <c r="Z45" s="262"/>
      <c r="AA45" s="262"/>
      <c r="AB45" s="262"/>
      <c r="AC45" s="262"/>
      <c r="AD45" s="262"/>
      <c r="AE45" s="262"/>
      <c r="AF45" s="272"/>
      <c r="AG45" s="261"/>
    </row>
    <row r="46" spans="1:33" ht="12.75">
      <c r="A46" s="341" t="s">
        <v>148</v>
      </c>
      <c r="B46" s="262"/>
      <c r="C46" s="262"/>
      <c r="D46" s="247"/>
      <c r="E46" s="247"/>
      <c r="F46" s="247"/>
      <c r="G46" s="247"/>
      <c r="H46" s="247"/>
      <c r="I46" s="247"/>
      <c r="J46" s="314"/>
      <c r="K46" s="247"/>
      <c r="L46" s="632"/>
      <c r="M46" s="633"/>
      <c r="N46" s="633"/>
      <c r="O46" s="633"/>
      <c r="P46" s="633"/>
      <c r="Q46" s="633"/>
      <c r="R46" s="633"/>
      <c r="S46" s="633"/>
      <c r="T46" s="633"/>
      <c r="U46" s="634"/>
      <c r="V46" s="247"/>
      <c r="W46" s="271"/>
      <c r="X46" s="262"/>
      <c r="Y46" s="262"/>
      <c r="Z46" s="262"/>
      <c r="AA46" s="262"/>
      <c r="AB46" s="262"/>
      <c r="AC46" s="262"/>
      <c r="AD46" s="262"/>
      <c r="AE46" s="262"/>
      <c r="AF46" s="272"/>
      <c r="AG46" s="261"/>
    </row>
    <row r="47" spans="1:33" ht="12.75">
      <c r="A47" s="270"/>
      <c r="B47" s="262"/>
      <c r="C47" s="262"/>
      <c r="D47" s="247"/>
      <c r="E47" s="247"/>
      <c r="F47" s="247"/>
      <c r="G47" s="247"/>
      <c r="H47" s="247"/>
      <c r="I47" s="247"/>
      <c r="J47" s="314"/>
      <c r="K47" s="247"/>
      <c r="L47" s="341" t="s">
        <v>149</v>
      </c>
      <c r="M47" s="262"/>
      <c r="N47" s="342" t="s">
        <v>246</v>
      </c>
      <c r="O47" s="600" t="s">
        <v>247</v>
      </c>
      <c r="P47" s="600"/>
      <c r="Q47" s="601"/>
      <c r="R47" s="343" t="s">
        <v>150</v>
      </c>
      <c r="S47" s="262"/>
      <c r="T47" s="262"/>
      <c r="U47" s="314"/>
      <c r="V47" s="247"/>
      <c r="W47" s="271"/>
      <c r="X47" s="262"/>
      <c r="Y47" s="262"/>
      <c r="Z47" s="262"/>
      <c r="AA47" s="262"/>
      <c r="AB47" s="262"/>
      <c r="AC47" s="262"/>
      <c r="AD47" s="262"/>
      <c r="AE47" s="262"/>
      <c r="AF47" s="272"/>
      <c r="AG47" s="261"/>
    </row>
    <row r="48" spans="1:33" ht="12.75">
      <c r="A48" s="612" t="s">
        <v>285</v>
      </c>
      <c r="B48" s="613"/>
      <c r="C48" s="613"/>
      <c r="D48" s="344">
        <f>'System Pl Input'!D3</f>
        <v>0</v>
      </c>
      <c r="E48" s="345" t="str">
        <f>'System Pl Input'!F3</f>
        <v>kW</v>
      </c>
      <c r="F48" s="276"/>
      <c r="G48" s="247"/>
      <c r="H48" s="247"/>
      <c r="I48" s="247"/>
      <c r="J48" s="314"/>
      <c r="K48" s="247"/>
      <c r="L48" s="646" t="s">
        <v>151</v>
      </c>
      <c r="M48" s="647"/>
      <c r="N48" s="262"/>
      <c r="O48" s="600" t="s">
        <v>248</v>
      </c>
      <c r="P48" s="600"/>
      <c r="Q48" s="601"/>
      <c r="R48" s="346"/>
      <c r="S48" s="262"/>
      <c r="T48" s="262"/>
      <c r="U48" s="314"/>
      <c r="V48" s="247"/>
      <c r="W48" s="271"/>
      <c r="X48" s="262"/>
      <c r="Y48" s="262"/>
      <c r="Z48" s="262"/>
      <c r="AA48" s="262"/>
      <c r="AB48" s="262"/>
      <c r="AC48" s="262"/>
      <c r="AD48" s="262"/>
      <c r="AE48" s="262"/>
      <c r="AF48" s="272"/>
      <c r="AG48" s="261"/>
    </row>
    <row r="49" spans="1:33" ht="12.75">
      <c r="A49" s="612" t="s">
        <v>284</v>
      </c>
      <c r="B49" s="613"/>
      <c r="C49" s="347">
        <f>'System Pl Input'!C9</f>
        <v>0</v>
      </c>
      <c r="D49" s="623" t="s">
        <v>205</v>
      </c>
      <c r="E49" s="623"/>
      <c r="F49" s="273">
        <f>'System Pl Input'!F9</f>
        <v>0</v>
      </c>
      <c r="G49" s="247"/>
      <c r="H49" s="247"/>
      <c r="I49" s="247"/>
      <c r="J49" s="314"/>
      <c r="K49" s="247"/>
      <c r="L49" s="646" t="s">
        <v>152</v>
      </c>
      <c r="M49" s="647"/>
      <c r="N49" s="348" t="s">
        <v>251</v>
      </c>
      <c r="O49" s="600" t="s">
        <v>249</v>
      </c>
      <c r="P49" s="600"/>
      <c r="Q49" s="601"/>
      <c r="R49" s="710" t="str">
        <f>'Dist Pl Worksheet'!C15</f>
        <v>N/A</v>
      </c>
      <c r="S49" s="711"/>
      <c r="T49" s="711"/>
      <c r="U49" s="712"/>
      <c r="V49" s="247"/>
      <c r="W49" s="271"/>
      <c r="X49" s="262"/>
      <c r="Y49" s="262"/>
      <c r="Z49" s="262"/>
      <c r="AA49" s="262"/>
      <c r="AB49" s="262"/>
      <c r="AC49" s="262"/>
      <c r="AD49" s="262"/>
      <c r="AE49" s="262"/>
      <c r="AF49" s="272"/>
      <c r="AG49" s="261"/>
    </row>
    <row r="50" spans="1:33" ht="12.75">
      <c r="A50" s="640" t="s">
        <v>153</v>
      </c>
      <c r="B50" s="641"/>
      <c r="C50" s="247"/>
      <c r="D50" s="247"/>
      <c r="E50" s="247"/>
      <c r="F50" s="247"/>
      <c r="G50" s="247"/>
      <c r="H50" s="247"/>
      <c r="I50" s="247"/>
      <c r="J50" s="317"/>
      <c r="K50" s="247"/>
      <c r="L50" s="270"/>
      <c r="M50" s="262"/>
      <c r="N50" s="348" t="s">
        <v>252</v>
      </c>
      <c r="O50" s="600" t="s">
        <v>250</v>
      </c>
      <c r="P50" s="600"/>
      <c r="Q50" s="601"/>
      <c r="R50" s="270"/>
      <c r="S50" s="247"/>
      <c r="T50" s="247"/>
      <c r="U50" s="314"/>
      <c r="V50" s="247"/>
      <c r="W50" s="271"/>
      <c r="X50" s="262"/>
      <c r="Y50" s="262"/>
      <c r="Z50" s="262"/>
      <c r="AA50" s="262"/>
      <c r="AB50" s="262"/>
      <c r="AC50" s="262"/>
      <c r="AD50" s="262"/>
      <c r="AE50" s="262"/>
      <c r="AF50" s="272"/>
      <c r="AG50" s="261"/>
    </row>
    <row r="51" spans="1:33" ht="12.75">
      <c r="A51" s="642">
        <f>'System Pl Input'!C5</f>
        <v>0</v>
      </c>
      <c r="B51" s="643"/>
      <c r="C51" s="643"/>
      <c r="D51" s="643"/>
      <c r="E51" s="643"/>
      <c r="F51" s="643"/>
      <c r="G51" s="643"/>
      <c r="H51" s="643"/>
      <c r="I51" s="643"/>
      <c r="J51" s="644"/>
      <c r="K51" s="247"/>
      <c r="L51" s="270"/>
      <c r="M51" s="262"/>
      <c r="N51" s="262"/>
      <c r="O51" s="349" t="s">
        <v>154</v>
      </c>
      <c r="P51" s="335"/>
      <c r="Q51" s="335"/>
      <c r="R51" s="331"/>
      <c r="S51" s="280"/>
      <c r="T51" s="280"/>
      <c r="U51" s="317"/>
      <c r="V51" s="247"/>
      <c r="W51" s="271"/>
      <c r="X51" s="262"/>
      <c r="Y51" s="262"/>
      <c r="Z51" s="262"/>
      <c r="AA51" s="262"/>
      <c r="AB51" s="262"/>
      <c r="AC51" s="262"/>
      <c r="AD51" s="262"/>
      <c r="AE51" s="262"/>
      <c r="AF51" s="272"/>
      <c r="AG51" s="261"/>
    </row>
    <row r="52" spans="1:33" ht="12.75">
      <c r="A52" s="631"/>
      <c r="B52" s="645"/>
      <c r="C52" s="645"/>
      <c r="D52" s="645"/>
      <c r="E52" s="645"/>
      <c r="F52" s="645"/>
      <c r="G52" s="645"/>
      <c r="H52" s="645"/>
      <c r="I52" s="645"/>
      <c r="J52" s="630"/>
      <c r="K52" s="247"/>
      <c r="L52" s="624" t="s">
        <v>253</v>
      </c>
      <c r="M52" s="625"/>
      <c r="N52" s="625"/>
      <c r="O52" s="625"/>
      <c r="P52" s="625"/>
      <c r="Q52" s="625"/>
      <c r="R52" s="625"/>
      <c r="S52" s="625"/>
      <c r="T52" s="262"/>
      <c r="U52" s="314"/>
      <c r="V52" s="247"/>
      <c r="W52" s="271"/>
      <c r="X52" s="262"/>
      <c r="Y52" s="262"/>
      <c r="Z52" s="262"/>
      <c r="AA52" s="262"/>
      <c r="AB52" s="262"/>
      <c r="AC52" s="262"/>
      <c r="AD52" s="262"/>
      <c r="AE52" s="262"/>
      <c r="AF52" s="272"/>
      <c r="AG52" s="261"/>
    </row>
    <row r="53" spans="1:33" ht="12.75">
      <c r="A53" s="631"/>
      <c r="B53" s="645"/>
      <c r="C53" s="645"/>
      <c r="D53" s="645"/>
      <c r="E53" s="645"/>
      <c r="F53" s="645"/>
      <c r="G53" s="645"/>
      <c r="H53" s="645"/>
      <c r="I53" s="645"/>
      <c r="J53" s="630"/>
      <c r="K53" s="247"/>
      <c r="L53" s="350" t="s">
        <v>155</v>
      </c>
      <c r="M53" s="266"/>
      <c r="N53" s="626" t="s">
        <v>156</v>
      </c>
      <c r="O53" s="627"/>
      <c r="P53" s="627"/>
      <c r="Q53" s="265"/>
      <c r="R53" s="266"/>
      <c r="S53" s="265" t="s">
        <v>157</v>
      </c>
      <c r="T53" s="265"/>
      <c r="U53" s="266"/>
      <c r="V53" s="247"/>
      <c r="W53" s="271"/>
      <c r="X53" s="262"/>
      <c r="Y53" s="262"/>
      <c r="Z53" s="262"/>
      <c r="AA53" s="262"/>
      <c r="AB53" s="262"/>
      <c r="AC53" s="262"/>
      <c r="AD53" s="262"/>
      <c r="AE53" s="262"/>
      <c r="AF53" s="272"/>
      <c r="AG53" s="261"/>
    </row>
    <row r="54" spans="1:33" ht="12.75">
      <c r="A54" s="632"/>
      <c r="B54" s="633"/>
      <c r="C54" s="633"/>
      <c r="D54" s="633"/>
      <c r="E54" s="633"/>
      <c r="F54" s="633"/>
      <c r="G54" s="633"/>
      <c r="H54" s="633"/>
      <c r="I54" s="633"/>
      <c r="J54" s="634"/>
      <c r="K54" s="247"/>
      <c r="L54" s="714">
        <f>'Dist Pl Worksheet'!J17</f>
        <v>0</v>
      </c>
      <c r="M54" s="715"/>
      <c r="N54" s="716">
        <f>'Dist Pl Worksheet'!E17</f>
        <v>0</v>
      </c>
      <c r="O54" s="717"/>
      <c r="P54" s="717"/>
      <c r="Q54" s="717"/>
      <c r="R54" s="718"/>
      <c r="S54" s="708">
        <f>'Dist Pl Worksheet'!J17</f>
        <v>0</v>
      </c>
      <c r="T54" s="709"/>
      <c r="U54" s="314"/>
      <c r="V54" s="247"/>
      <c r="W54" s="271"/>
      <c r="X54" s="262"/>
      <c r="Y54" s="262"/>
      <c r="Z54" s="262"/>
      <c r="AA54" s="262"/>
      <c r="AB54" s="262"/>
      <c r="AC54" s="262"/>
      <c r="AD54" s="262"/>
      <c r="AE54" s="262"/>
      <c r="AF54" s="272"/>
      <c r="AG54" s="261"/>
    </row>
    <row r="55" spans="1:33" ht="13.5" thickBot="1">
      <c r="A55" s="638" t="s">
        <v>158</v>
      </c>
      <c r="B55" s="639"/>
      <c r="C55" s="295">
        <f>'System Pl Input'!K3</f>
        <v>0</v>
      </c>
      <c r="D55" s="596" t="s">
        <v>243</v>
      </c>
      <c r="E55" s="596"/>
      <c r="F55" s="285">
        <f>'System Pl Input'!C28</f>
        <v>0</v>
      </c>
      <c r="G55" s="351" t="s">
        <v>159</v>
      </c>
      <c r="H55" s="285">
        <f>'System Pl Input'!I28</f>
        <v>0</v>
      </c>
      <c r="I55" s="351" t="s">
        <v>160</v>
      </c>
      <c r="J55" s="352">
        <f>'Dist Pl Worksheet'!J17</f>
        <v>0</v>
      </c>
      <c r="K55" s="247"/>
      <c r="L55" s="279"/>
      <c r="M55" s="317"/>
      <c r="N55" s="280"/>
      <c r="O55" s="280"/>
      <c r="P55" s="280"/>
      <c r="Q55" s="280"/>
      <c r="R55" s="317"/>
      <c r="S55" s="280"/>
      <c r="T55" s="280"/>
      <c r="U55" s="317"/>
      <c r="V55" s="247"/>
      <c r="W55" s="353"/>
      <c r="X55" s="338"/>
      <c r="Y55" s="338"/>
      <c r="Z55" s="338"/>
      <c r="AA55" s="338"/>
      <c r="AB55" s="338"/>
      <c r="AC55" s="338"/>
      <c r="AD55" s="338"/>
      <c r="AE55" s="338"/>
      <c r="AF55" s="354"/>
      <c r="AG55" s="261"/>
    </row>
    <row r="56" spans="1:33" ht="12.7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61"/>
    </row>
    <row r="57" spans="1:33" ht="12.7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</row>
    <row r="58" spans="1:33" ht="12.75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</row>
  </sheetData>
  <sheetProtection password="DA77" sheet="1"/>
  <protectedRanges>
    <protectedRange sqref="C32" name="Range1"/>
    <protectedRange sqref="E32" name="Range2"/>
  </protectedRanges>
  <mergeCells count="141">
    <mergeCell ref="L32:U32"/>
    <mergeCell ref="L31:O31"/>
    <mergeCell ref="A39:C39"/>
    <mergeCell ref="L42:N42"/>
    <mergeCell ref="E31:F31"/>
    <mergeCell ref="A31:D31"/>
    <mergeCell ref="L34:U34"/>
    <mergeCell ref="L35:U35"/>
    <mergeCell ref="L36:U36"/>
    <mergeCell ref="I34:J34"/>
    <mergeCell ref="A37:H37"/>
    <mergeCell ref="H19:J19"/>
    <mergeCell ref="A26:H26"/>
    <mergeCell ref="A27:H27"/>
    <mergeCell ref="A28:H28"/>
    <mergeCell ref="A34:H34"/>
    <mergeCell ref="H32:I32"/>
    <mergeCell ref="D22:E22"/>
    <mergeCell ref="I25:J25"/>
    <mergeCell ref="I26:J26"/>
    <mergeCell ref="I16:J16"/>
    <mergeCell ref="I17:J17"/>
    <mergeCell ref="F16:G16"/>
    <mergeCell ref="G18:H18"/>
    <mergeCell ref="G17:H17"/>
    <mergeCell ref="I15:J15"/>
    <mergeCell ref="C13:G13"/>
    <mergeCell ref="E10:G10"/>
    <mergeCell ref="B9:C9"/>
    <mergeCell ref="H14:I14"/>
    <mergeCell ref="H9:J9"/>
    <mergeCell ref="E9:G9"/>
    <mergeCell ref="C14:D14"/>
    <mergeCell ref="C43:D43"/>
    <mergeCell ref="A20:J20"/>
    <mergeCell ref="A24:H24"/>
    <mergeCell ref="X4:Y4"/>
    <mergeCell ref="D15:G15"/>
    <mergeCell ref="M11:N11"/>
    <mergeCell ref="I10:J10"/>
    <mergeCell ref="C11:J11"/>
    <mergeCell ref="B12:J12"/>
    <mergeCell ref="I13:J13"/>
    <mergeCell ref="S54:T54"/>
    <mergeCell ref="R49:U49"/>
    <mergeCell ref="L21:M21"/>
    <mergeCell ref="L54:M54"/>
    <mergeCell ref="N54:R54"/>
    <mergeCell ref="N29:Q29"/>
    <mergeCell ref="L41:M41"/>
    <mergeCell ref="L33:U33"/>
    <mergeCell ref="Q40:S40"/>
    <mergeCell ref="L40:N40"/>
    <mergeCell ref="L38:U38"/>
    <mergeCell ref="I24:J24"/>
    <mergeCell ref="M24:O24"/>
    <mergeCell ref="S29:T29"/>
    <mergeCell ref="L29:M29"/>
    <mergeCell ref="I27:J27"/>
    <mergeCell ref="I28:J28"/>
    <mergeCell ref="I36:J36"/>
    <mergeCell ref="Q25:R25"/>
    <mergeCell ref="T25:U25"/>
    <mergeCell ref="A32:B32"/>
    <mergeCell ref="A25:H25"/>
    <mergeCell ref="G31:H31"/>
    <mergeCell ref="B16:C16"/>
    <mergeCell ref="A18:D18"/>
    <mergeCell ref="E18:F18"/>
    <mergeCell ref="M25:O25"/>
    <mergeCell ref="Q24:R24"/>
    <mergeCell ref="M15:N15"/>
    <mergeCell ref="P21:Q21"/>
    <mergeCell ref="L19:M19"/>
    <mergeCell ref="P20:Q20"/>
    <mergeCell ref="Q23:R23"/>
    <mergeCell ref="M17:N17"/>
    <mergeCell ref="M18:N18"/>
    <mergeCell ref="M22:N22"/>
    <mergeCell ref="AA6:AD6"/>
    <mergeCell ref="M23:O23"/>
    <mergeCell ref="X6:Y6"/>
    <mergeCell ref="P9:P10"/>
    <mergeCell ref="M12:N12"/>
    <mergeCell ref="L6:M6"/>
    <mergeCell ref="L8:U8"/>
    <mergeCell ref="M9:N9"/>
    <mergeCell ref="N6:O6"/>
    <mergeCell ref="M10:O10"/>
    <mergeCell ref="A5:J5"/>
    <mergeCell ref="A6:J6"/>
    <mergeCell ref="B10:C10"/>
    <mergeCell ref="G7:H7"/>
    <mergeCell ref="A8:D8"/>
    <mergeCell ref="G8:H8"/>
    <mergeCell ref="O49:Q49"/>
    <mergeCell ref="L48:M48"/>
    <mergeCell ref="L49:M49"/>
    <mergeCell ref="L3:U3"/>
    <mergeCell ref="P31:Q31"/>
    <mergeCell ref="S5:U6"/>
    <mergeCell ref="Q9:Q10"/>
    <mergeCell ref="S9:S10"/>
    <mergeCell ref="N26:U28"/>
    <mergeCell ref="L26:M26"/>
    <mergeCell ref="A55:B55"/>
    <mergeCell ref="D55:E55"/>
    <mergeCell ref="A49:B49"/>
    <mergeCell ref="D49:E49"/>
    <mergeCell ref="A50:B50"/>
    <mergeCell ref="A51:J54"/>
    <mergeCell ref="L52:S52"/>
    <mergeCell ref="N53:P53"/>
    <mergeCell ref="A36:H36"/>
    <mergeCell ref="O50:Q50"/>
    <mergeCell ref="O47:Q47"/>
    <mergeCell ref="I37:J37"/>
    <mergeCell ref="I38:J38"/>
    <mergeCell ref="L43:U46"/>
    <mergeCell ref="O40:P40"/>
    <mergeCell ref="T40:U40"/>
    <mergeCell ref="I35:J35"/>
    <mergeCell ref="A48:C48"/>
    <mergeCell ref="A43:B43"/>
    <mergeCell ref="F41:G41"/>
    <mergeCell ref="C41:D41"/>
    <mergeCell ref="F42:G42"/>
    <mergeCell ref="A35:H35"/>
    <mergeCell ref="F39:H39"/>
    <mergeCell ref="A38:H38"/>
    <mergeCell ref="F43:I43"/>
    <mergeCell ref="L37:U37"/>
    <mergeCell ref="M4:N4"/>
    <mergeCell ref="L20:M20"/>
    <mergeCell ref="O48:Q48"/>
    <mergeCell ref="T23:U23"/>
    <mergeCell ref="T24:U24"/>
    <mergeCell ref="R9:R10"/>
    <mergeCell ref="M16:N16"/>
    <mergeCell ref="M13:N13"/>
    <mergeCell ref="M14:N14"/>
  </mergeCells>
  <printOptions/>
  <pageMargins left="0.5" right="0.25" top="0.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M226"/>
  <sheetViews>
    <sheetView showRowColHeaders="0" zoomScale="109" zoomScaleNormal="109" zoomScalePageLayoutView="0" workbookViewId="0" topLeftCell="A1">
      <selection activeCell="B9" sqref="B9:C9"/>
    </sheetView>
  </sheetViews>
  <sheetFormatPr defaultColWidth="9.140625" defaultRowHeight="12.75"/>
  <cols>
    <col min="9" max="9" width="5.57421875" style="0" customWidth="1"/>
  </cols>
  <sheetData>
    <row r="1" spans="1:14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5"/>
      <c r="J2" s="1"/>
      <c r="K2" s="1"/>
      <c r="L2" s="1"/>
      <c r="M2" s="1"/>
      <c r="N2" s="1"/>
    </row>
    <row r="3" spans="1:14" ht="12.75">
      <c r="A3" s="1"/>
      <c r="B3" s="1"/>
      <c r="C3" s="413" t="s">
        <v>101</v>
      </c>
      <c r="D3" s="414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t="s">
        <v>754</v>
      </c>
    </row>
    <row r="5" spans="1:16" ht="12.75">
      <c r="A5" s="6">
        <v>2</v>
      </c>
      <c r="B5" s="426"/>
      <c r="C5" s="427"/>
      <c r="D5" s="427"/>
      <c r="E5" s="427"/>
      <c r="F5" s="427"/>
      <c r="G5" s="427"/>
      <c r="H5" s="427"/>
      <c r="I5" s="428"/>
      <c r="J5" s="419"/>
      <c r="K5" s="420"/>
      <c r="L5" s="1"/>
      <c r="M5" s="1"/>
      <c r="N5" s="1"/>
      <c r="P5" t="s">
        <v>755</v>
      </c>
    </row>
    <row r="6" spans="1:16" ht="12.75">
      <c r="A6" s="1"/>
      <c r="B6" s="429"/>
      <c r="C6" s="430"/>
      <c r="D6" s="430"/>
      <c r="E6" s="430"/>
      <c r="F6" s="430"/>
      <c r="G6" s="430"/>
      <c r="H6" s="430"/>
      <c r="I6" s="431"/>
      <c r="J6" s="421"/>
      <c r="K6" s="420"/>
      <c r="L6" s="1"/>
      <c r="M6" s="1"/>
      <c r="N6" s="1"/>
      <c r="P6" t="s">
        <v>756</v>
      </c>
    </row>
    <row r="7" spans="1:16" ht="12.75">
      <c r="A7" s="1"/>
      <c r="B7" s="429"/>
      <c r="C7" s="430"/>
      <c r="D7" s="430"/>
      <c r="E7" s="430"/>
      <c r="F7" s="430"/>
      <c r="G7" s="430"/>
      <c r="H7" s="430"/>
      <c r="I7" s="431"/>
      <c r="J7" s="421"/>
      <c r="K7" s="420"/>
      <c r="L7" s="1"/>
      <c r="M7" s="1"/>
      <c r="N7" s="1"/>
      <c r="P7" t="s">
        <v>757</v>
      </c>
    </row>
    <row r="8" spans="1:16" ht="12.75">
      <c r="A8" s="1"/>
      <c r="B8" s="416"/>
      <c r="C8" s="417"/>
      <c r="D8" s="417"/>
      <c r="E8" s="417"/>
      <c r="F8" s="417"/>
      <c r="G8" s="417"/>
      <c r="H8" s="417"/>
      <c r="I8" s="418"/>
      <c r="J8" s="424"/>
      <c r="K8" s="425"/>
      <c r="L8" s="1"/>
      <c r="M8" s="1"/>
      <c r="N8" s="1"/>
      <c r="P8" t="s">
        <v>235</v>
      </c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t="s">
        <v>206</v>
      </c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t="s">
        <v>22</v>
      </c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356"/>
      <c r="K11" s="1"/>
      <c r="L11" s="1"/>
      <c r="M11" s="1"/>
      <c r="N11" s="1"/>
      <c r="P11" t="s">
        <v>207</v>
      </c>
    </row>
    <row r="12" spans="1:16" ht="12.75">
      <c r="A12" s="1"/>
      <c r="B12" s="1"/>
      <c r="C12" s="413" t="s">
        <v>207</v>
      </c>
      <c r="D12" s="414"/>
      <c r="E12" s="1"/>
      <c r="F12" s="1"/>
      <c r="G12" s="1"/>
      <c r="H12" s="1"/>
      <c r="I12" s="1"/>
      <c r="J12" s="1"/>
      <c r="K12" s="1"/>
      <c r="L12" s="1"/>
      <c r="M12" s="1"/>
      <c r="N12" s="1"/>
      <c r="P12" t="s">
        <v>101</v>
      </c>
    </row>
    <row r="13" spans="1:14" ht="12.75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6" ht="12.75">
      <c r="A14" s="6">
        <v>3</v>
      </c>
      <c r="B14" s="426"/>
      <c r="C14" s="427"/>
      <c r="D14" s="427"/>
      <c r="E14" s="427"/>
      <c r="F14" s="427"/>
      <c r="G14" s="427"/>
      <c r="H14" s="427"/>
      <c r="I14" s="428"/>
      <c r="J14" s="419"/>
      <c r="K14" s="420"/>
      <c r="L14" s="1"/>
      <c r="M14" s="1"/>
      <c r="N14" s="1"/>
      <c r="P14" t="s">
        <v>208</v>
      </c>
    </row>
    <row r="15" spans="1:16" ht="12.75">
      <c r="A15" s="1"/>
      <c r="B15" s="429"/>
      <c r="C15" s="430"/>
      <c r="D15" s="430"/>
      <c r="E15" s="430"/>
      <c r="F15" s="430"/>
      <c r="G15" s="430"/>
      <c r="H15" s="430"/>
      <c r="I15" s="431"/>
      <c r="J15" s="432"/>
      <c r="K15" s="433"/>
      <c r="L15" s="1"/>
      <c r="M15" s="1"/>
      <c r="N15" s="1"/>
      <c r="P15" t="s">
        <v>209</v>
      </c>
    </row>
    <row r="16" spans="1:16" ht="12.75">
      <c r="A16" s="1"/>
      <c r="B16" s="429"/>
      <c r="C16" s="430"/>
      <c r="D16" s="430"/>
      <c r="E16" s="430"/>
      <c r="F16" s="430"/>
      <c r="G16" s="430"/>
      <c r="H16" s="430"/>
      <c r="I16" s="431"/>
      <c r="J16" s="432"/>
      <c r="K16" s="433"/>
      <c r="L16" s="1"/>
      <c r="M16" s="1"/>
      <c r="N16" s="1"/>
      <c r="P16" t="s">
        <v>235</v>
      </c>
    </row>
    <row r="17" spans="1:14" ht="12.75">
      <c r="A17" s="1"/>
      <c r="B17" s="416"/>
      <c r="C17" s="417"/>
      <c r="D17" s="417"/>
      <c r="E17" s="417"/>
      <c r="F17" s="417"/>
      <c r="G17" s="417"/>
      <c r="H17" s="417"/>
      <c r="I17" s="418"/>
      <c r="J17" s="422"/>
      <c r="K17" s="423"/>
      <c r="L17" s="1"/>
      <c r="M17" s="1"/>
      <c r="N17" s="1"/>
    </row>
    <row r="18" spans="1:16" ht="12.75">
      <c r="A18" s="1"/>
      <c r="B18" s="4"/>
      <c r="C18" s="4"/>
      <c r="D18" s="4"/>
      <c r="E18" s="4"/>
      <c r="F18" s="4"/>
      <c r="G18" s="4"/>
      <c r="H18" s="4"/>
      <c r="I18" s="4"/>
      <c r="J18" s="1"/>
      <c r="K18" s="1"/>
      <c r="L18" s="1"/>
      <c r="M18" s="1"/>
      <c r="N18" s="1"/>
      <c r="P18" t="s">
        <v>110</v>
      </c>
    </row>
    <row r="19" spans="1:16" ht="12.75">
      <c r="A19" s="1"/>
      <c r="B19" s="1"/>
      <c r="C19" s="1"/>
      <c r="D19" s="1"/>
      <c r="E19" s="214"/>
      <c r="F19" s="1"/>
      <c r="G19" s="1"/>
      <c r="H19" s="1"/>
      <c r="I19" s="1"/>
      <c r="J19" s="214"/>
      <c r="K19" s="1"/>
      <c r="L19" s="1"/>
      <c r="M19" s="1"/>
      <c r="N19" s="1"/>
      <c r="P19" t="s">
        <v>111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222" t="s">
        <v>111</v>
      </c>
      <c r="D22" s="1"/>
      <c r="E22" s="1"/>
      <c r="F22" s="1"/>
      <c r="G22" s="357"/>
      <c r="H22" s="222" t="s">
        <v>111</v>
      </c>
      <c r="I22" s="1"/>
      <c r="J22" s="1"/>
      <c r="K22" s="214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214"/>
      <c r="D24" s="358" t="s">
        <v>8</v>
      </c>
      <c r="E24" s="222" t="s">
        <v>235</v>
      </c>
      <c r="F24" s="3"/>
      <c r="G24" s="359"/>
      <c r="H24" s="3"/>
      <c r="I24" s="1"/>
      <c r="J24" s="1"/>
      <c r="K24" s="214"/>
      <c r="L24" s="1"/>
      <c r="M24" s="1"/>
      <c r="N24" s="1"/>
    </row>
    <row r="25" spans="1:14" ht="12.75">
      <c r="A25" s="1"/>
      <c r="B25" s="1"/>
      <c r="C25" s="1"/>
      <c r="D25" s="4"/>
      <c r="E25" s="1"/>
      <c r="F25" s="3"/>
      <c r="G25" s="1"/>
      <c r="H25" s="3"/>
      <c r="I25" s="1"/>
      <c r="J25" s="1"/>
      <c r="K25" s="4"/>
      <c r="L25" s="1"/>
      <c r="M25" s="1"/>
      <c r="N25" s="1"/>
    </row>
    <row r="26" spans="1:14" ht="12.75">
      <c r="A26" s="6">
        <v>2</v>
      </c>
      <c r="B26" s="1"/>
      <c r="C26" s="413" t="s">
        <v>235</v>
      </c>
      <c r="D26" s="414"/>
      <c r="E26" s="1"/>
      <c r="F26" s="1"/>
      <c r="G26" s="1"/>
      <c r="H26" s="1"/>
      <c r="I26" s="1"/>
      <c r="J26" s="1"/>
      <c r="K26" s="214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6" t="b">
        <v>0</v>
      </c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149" ht="12.75">
      <c r="AT149">
        <v>0</v>
      </c>
    </row>
    <row r="170" ht="12.75">
      <c r="AT170">
        <v>0</v>
      </c>
    </row>
    <row r="183" ht="12.75">
      <c r="BJ183" t="b">
        <v>1</v>
      </c>
    </row>
    <row r="226" ht="12.75">
      <c r="CM226" t="b">
        <v>1</v>
      </c>
    </row>
  </sheetData>
  <sheetProtection password="DA77" sheet="1" objects="1" scenarios="1"/>
  <mergeCells count="19">
    <mergeCell ref="C12:D12"/>
    <mergeCell ref="B16:I16"/>
    <mergeCell ref="J14:K14"/>
    <mergeCell ref="J15:K15"/>
    <mergeCell ref="J16:K16"/>
    <mergeCell ref="C3:D3"/>
    <mergeCell ref="B5:I5"/>
    <mergeCell ref="B6:I6"/>
    <mergeCell ref="B7:I7"/>
    <mergeCell ref="C26:D26"/>
    <mergeCell ref="B17:I17"/>
    <mergeCell ref="J5:K5"/>
    <mergeCell ref="J6:K6"/>
    <mergeCell ref="J7:K7"/>
    <mergeCell ref="B8:I8"/>
    <mergeCell ref="J17:K17"/>
    <mergeCell ref="J8:K8"/>
    <mergeCell ref="B14:I14"/>
    <mergeCell ref="B15:I15"/>
  </mergeCells>
  <dataValidations count="5">
    <dataValidation type="list" allowBlank="1" showInputMessage="1" showErrorMessage="1" sqref="E24">
      <formula1>$P$4:$P$8</formula1>
    </dataValidation>
    <dataValidation type="list" allowBlank="1" showInputMessage="1" showErrorMessage="1" sqref="C12:D12">
      <formula1>$P$9:$P$12</formula1>
    </dataValidation>
    <dataValidation type="list" allowBlank="1" showInputMessage="1" showErrorMessage="1" sqref="C26:D26">
      <formula1>$P$14:$P$16</formula1>
    </dataValidation>
    <dataValidation type="list" allowBlank="1" showInputMessage="1" showErrorMessage="1" sqref="C22 H22">
      <formula1>$P$18:$P$19</formula1>
    </dataValidation>
    <dataValidation type="list" allowBlank="1" showInputMessage="1" showErrorMessage="1" sqref="C3:D3">
      <formula1>$P$9:$P$12</formula1>
    </dataValidation>
  </dataValidation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CB205"/>
  <sheetViews>
    <sheetView showRowColHeaders="0" showZeros="0" zoomScale="132" zoomScaleNormal="132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3.00390625" style="0" customWidth="1"/>
    <col min="3" max="3" width="2.8515625" style="0" customWidth="1"/>
    <col min="4" max="4" width="12.8515625" style="0" customWidth="1"/>
    <col min="5" max="5" width="3.28125" style="0" customWidth="1"/>
    <col min="9" max="9" width="11.8515625" style="0" customWidth="1"/>
    <col min="11" max="11" width="2.28125" style="0" customWidth="1"/>
    <col min="13" max="13" width="1.28515625" style="0" customWidth="1"/>
    <col min="14" max="14" width="9.57421875" style="0" customWidth="1"/>
    <col min="15" max="15" width="2.140625" style="0" customWidth="1"/>
    <col min="17" max="17" width="2.57421875" style="0" customWidth="1"/>
    <col min="19" max="19" width="2.57421875" style="0" customWidth="1"/>
    <col min="21" max="21" width="4.574218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  <c r="R3" s="1"/>
      <c r="S3" s="1"/>
      <c r="T3" s="1"/>
      <c r="U3" s="1"/>
      <c r="V3" s="6" t="b">
        <v>0</v>
      </c>
    </row>
    <row r="4" spans="2:22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"/>
      <c r="R4" s="1"/>
      <c r="S4" s="1"/>
      <c r="T4" s="1"/>
      <c r="U4" s="1"/>
      <c r="V4" s="1"/>
    </row>
    <row r="5" spans="2:24" ht="12.75">
      <c r="B5" s="9"/>
      <c r="C5" s="9"/>
      <c r="D5" s="9"/>
      <c r="E5" s="413" t="s">
        <v>101</v>
      </c>
      <c r="F5" s="434"/>
      <c r="G5" s="414"/>
      <c r="H5" s="10"/>
      <c r="I5" s="11"/>
      <c r="J5" s="222" t="s">
        <v>111</v>
      </c>
      <c r="K5" s="10"/>
      <c r="L5" s="10"/>
      <c r="M5" s="11"/>
      <c r="N5" s="11"/>
      <c r="O5" s="11"/>
      <c r="P5" s="9"/>
      <c r="Q5" s="1"/>
      <c r="R5" s="1"/>
      <c r="S5" s="1"/>
      <c r="T5" s="1"/>
      <c r="U5" s="1"/>
      <c r="V5" s="1"/>
      <c r="X5" t="s">
        <v>101</v>
      </c>
    </row>
    <row r="6" spans="2:24" ht="12.75">
      <c r="B6" s="9"/>
      <c r="C6" s="9"/>
      <c r="D6" s="9"/>
      <c r="E6" s="9"/>
      <c r="F6" s="9"/>
      <c r="G6" s="9"/>
      <c r="H6" s="9"/>
      <c r="I6" s="9"/>
      <c r="J6" s="9"/>
      <c r="K6" s="9"/>
      <c r="L6" s="12"/>
      <c r="M6" s="12"/>
      <c r="N6" s="9"/>
      <c r="O6" s="9"/>
      <c r="P6" s="9"/>
      <c r="Q6" s="1"/>
      <c r="R6" s="1"/>
      <c r="S6" s="1"/>
      <c r="T6" s="1"/>
      <c r="U6" s="1"/>
      <c r="V6" s="1"/>
      <c r="X6" t="s">
        <v>105</v>
      </c>
    </row>
    <row r="7" spans="2:24" ht="12.75">
      <c r="B7" s="9"/>
      <c r="C7" s="9"/>
      <c r="D7" s="222" t="s">
        <v>111</v>
      </c>
      <c r="E7" s="9"/>
      <c r="F7" s="1"/>
      <c r="G7" s="13"/>
      <c r="H7" s="222" t="s">
        <v>111</v>
      </c>
      <c r="I7" s="12"/>
      <c r="J7" s="12"/>
      <c r="K7" s="12"/>
      <c r="L7" s="12"/>
      <c r="M7" s="12"/>
      <c r="N7" s="12"/>
      <c r="O7" s="12"/>
      <c r="P7" s="12"/>
      <c r="Q7" s="4"/>
      <c r="R7" s="4"/>
      <c r="S7" s="4"/>
      <c r="T7" s="1"/>
      <c r="U7" s="1"/>
      <c r="V7" s="1"/>
      <c r="X7" t="s">
        <v>6</v>
      </c>
    </row>
    <row r="8" spans="2:24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X8" t="s">
        <v>109</v>
      </c>
    </row>
    <row r="9" spans="2:22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222" t="s">
        <v>114</v>
      </c>
      <c r="M9" s="9"/>
      <c r="N9" s="222" t="s">
        <v>115</v>
      </c>
      <c r="O9" s="9"/>
      <c r="P9" s="222" t="s">
        <v>116</v>
      </c>
      <c r="Q9" s="1"/>
      <c r="R9" s="1"/>
      <c r="S9" s="1"/>
      <c r="T9" s="1"/>
      <c r="U9" s="1"/>
      <c r="V9" s="1"/>
    </row>
    <row r="10" spans="2:22" ht="12.7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</row>
    <row r="11" spans="2:22" ht="15.75">
      <c r="B11" s="376" t="s">
        <v>235</v>
      </c>
      <c r="C11" s="14"/>
      <c r="D11" s="217"/>
      <c r="E11" s="14"/>
      <c r="F11" s="435"/>
      <c r="G11" s="440"/>
      <c r="H11" s="441"/>
      <c r="I11" s="9"/>
      <c r="J11" s="219"/>
      <c r="K11" s="12"/>
      <c r="L11" s="220"/>
      <c r="M11" s="12"/>
      <c r="N11" s="220"/>
      <c r="O11" s="12"/>
      <c r="P11" s="220"/>
      <c r="Q11" s="4"/>
      <c r="R11" s="220"/>
      <c r="S11" s="4"/>
      <c r="T11" s="366">
        <f>SUM(L11+N11+P11+R11)</f>
        <v>0</v>
      </c>
      <c r="U11" s="1"/>
      <c r="V11" s="1"/>
    </row>
    <row r="12" spans="2:22" ht="1.5" customHeight="1">
      <c r="B12" s="14"/>
      <c r="C12" s="14"/>
      <c r="D12" s="14"/>
      <c r="E12" s="14"/>
      <c r="F12" s="25"/>
      <c r="G12" s="25"/>
      <c r="H12" s="25"/>
      <c r="I12" s="9"/>
      <c r="J12" s="12"/>
      <c r="K12" s="12"/>
      <c r="L12" s="12"/>
      <c r="M12" s="12"/>
      <c r="N12" s="12"/>
      <c r="O12" s="12"/>
      <c r="P12" s="12"/>
      <c r="Q12" s="4"/>
      <c r="R12" s="4"/>
      <c r="S12" s="4"/>
      <c r="T12" s="244"/>
      <c r="U12" s="1"/>
      <c r="V12" s="1"/>
    </row>
    <row r="13" spans="2:22" ht="15.75">
      <c r="B13" s="14"/>
      <c r="C13" s="14"/>
      <c r="D13" s="14"/>
      <c r="E13" s="14"/>
      <c r="F13" s="438"/>
      <c r="G13" s="439"/>
      <c r="H13" s="437"/>
      <c r="I13" s="9"/>
      <c r="J13" s="220"/>
      <c r="K13" s="12"/>
      <c r="L13" s="220"/>
      <c r="M13" s="12"/>
      <c r="N13" s="220"/>
      <c r="O13" s="12"/>
      <c r="P13" s="220"/>
      <c r="Q13" s="4"/>
      <c r="R13" s="220"/>
      <c r="S13" s="4"/>
      <c r="T13" s="366">
        <f>SUM(L13+N13+P13+R13)</f>
        <v>0</v>
      </c>
      <c r="U13" s="1"/>
      <c r="V13" s="1"/>
    </row>
    <row r="14" spans="2:25" ht="15.75">
      <c r="B14" s="14"/>
      <c r="C14" s="14"/>
      <c r="D14" s="14"/>
      <c r="E14" s="14"/>
      <c r="F14" s="14"/>
      <c r="G14" s="14"/>
      <c r="H14" s="14"/>
      <c r="I14" s="9"/>
      <c r="J14" s="12"/>
      <c r="K14" s="12"/>
      <c r="L14" s="12"/>
      <c r="M14" s="12"/>
      <c r="N14" s="12"/>
      <c r="O14" s="12"/>
      <c r="P14" s="12"/>
      <c r="Q14" s="4"/>
      <c r="R14" s="4"/>
      <c r="S14" s="4"/>
      <c r="T14" s="245">
        <f>SUM(J14+L14+N14+P14+R14)</f>
        <v>0</v>
      </c>
      <c r="U14" s="1"/>
      <c r="V14" s="1"/>
      <c r="X14" t="s">
        <v>110</v>
      </c>
      <c r="Y14" t="s">
        <v>119</v>
      </c>
    </row>
    <row r="15" spans="2:25" ht="15.75">
      <c r="B15" s="376" t="s">
        <v>235</v>
      </c>
      <c r="C15" s="14"/>
      <c r="D15" s="218"/>
      <c r="E15" s="14"/>
      <c r="F15" s="435"/>
      <c r="G15" s="436"/>
      <c r="H15" s="437"/>
      <c r="I15" s="9"/>
      <c r="J15" s="220"/>
      <c r="K15" s="12"/>
      <c r="L15" s="220"/>
      <c r="M15" s="12"/>
      <c r="N15" s="220"/>
      <c r="O15" s="12"/>
      <c r="P15" s="220"/>
      <c r="Q15" s="4"/>
      <c r="R15" s="220"/>
      <c r="S15" s="4"/>
      <c r="T15" s="366">
        <f>SUM(L15+N15+P15+R15)</f>
        <v>0</v>
      </c>
      <c r="U15" s="1"/>
      <c r="V15" s="1"/>
      <c r="X15" t="s">
        <v>111</v>
      </c>
      <c r="Y15" t="s">
        <v>790</v>
      </c>
    </row>
    <row r="16" spans="2:25" ht="1.5" customHeight="1">
      <c r="B16" s="14"/>
      <c r="C16" s="14"/>
      <c r="D16" s="14"/>
      <c r="E16" s="14"/>
      <c r="F16" s="15"/>
      <c r="G16" s="15"/>
      <c r="H16" s="15"/>
      <c r="I16" s="9"/>
      <c r="J16" s="12"/>
      <c r="K16" s="12"/>
      <c r="L16" s="12"/>
      <c r="M16" s="12"/>
      <c r="N16" s="12"/>
      <c r="O16" s="12"/>
      <c r="P16" s="12"/>
      <c r="Q16" s="4"/>
      <c r="R16" s="4"/>
      <c r="S16" s="4"/>
      <c r="T16" s="244"/>
      <c r="U16" s="1"/>
      <c r="V16" s="1"/>
      <c r="Y16" t="s">
        <v>235</v>
      </c>
    </row>
    <row r="17" spans="2:25" ht="15.75">
      <c r="B17" s="14"/>
      <c r="C17" s="14"/>
      <c r="D17" s="14"/>
      <c r="E17" s="14"/>
      <c r="F17" s="435"/>
      <c r="G17" s="436"/>
      <c r="H17" s="437"/>
      <c r="I17" s="9"/>
      <c r="J17" s="220"/>
      <c r="K17" s="12"/>
      <c r="L17" s="220"/>
      <c r="M17" s="12"/>
      <c r="N17" s="220"/>
      <c r="O17" s="12"/>
      <c r="P17" s="220"/>
      <c r="Q17" s="4"/>
      <c r="R17" s="220"/>
      <c r="S17" s="4"/>
      <c r="T17" s="366">
        <f>SUM(L17+N17+P17+R17)</f>
        <v>0</v>
      </c>
      <c r="U17" s="1"/>
      <c r="V17" s="1"/>
      <c r="Y17" t="s">
        <v>235</v>
      </c>
    </row>
    <row r="18" spans="2:22" ht="15.75">
      <c r="B18" s="14"/>
      <c r="C18" s="14"/>
      <c r="D18" s="14"/>
      <c r="E18" s="14"/>
      <c r="F18" s="14"/>
      <c r="G18" s="14"/>
      <c r="H18" s="14"/>
      <c r="I18" s="9"/>
      <c r="J18" s="12"/>
      <c r="K18" s="12"/>
      <c r="L18" s="12"/>
      <c r="M18" s="12"/>
      <c r="N18" s="12"/>
      <c r="O18" s="12"/>
      <c r="P18" s="12"/>
      <c r="Q18" s="4"/>
      <c r="R18" s="4"/>
      <c r="S18" s="4"/>
      <c r="T18" s="245"/>
      <c r="U18" s="1"/>
      <c r="V18" s="1"/>
    </row>
    <row r="19" spans="2:22" ht="15.75">
      <c r="B19" s="376" t="s">
        <v>235</v>
      </c>
      <c r="C19" s="14"/>
      <c r="D19" s="218"/>
      <c r="E19" s="14"/>
      <c r="F19" s="435"/>
      <c r="G19" s="436"/>
      <c r="H19" s="437"/>
      <c r="I19" s="9"/>
      <c r="J19" s="220"/>
      <c r="K19" s="12"/>
      <c r="L19" s="220"/>
      <c r="M19" s="12"/>
      <c r="N19" s="220"/>
      <c r="O19" s="12"/>
      <c r="P19" s="220"/>
      <c r="Q19" s="4"/>
      <c r="R19" s="220"/>
      <c r="S19" s="360"/>
      <c r="T19" s="366">
        <f>SUM(L19+N19+P19+R19)</f>
        <v>0</v>
      </c>
      <c r="U19" s="1"/>
      <c r="V19" s="1"/>
    </row>
    <row r="20" spans="2:22" ht="1.5" customHeight="1">
      <c r="B20" s="14"/>
      <c r="C20" s="14"/>
      <c r="D20" s="14"/>
      <c r="E20" s="14"/>
      <c r="F20" s="15"/>
      <c r="G20" s="15"/>
      <c r="H20" s="15"/>
      <c r="I20" s="9"/>
      <c r="J20" s="12"/>
      <c r="K20" s="12"/>
      <c r="L20" s="12"/>
      <c r="M20" s="12"/>
      <c r="N20" s="12"/>
      <c r="O20" s="12"/>
      <c r="P20" s="12"/>
      <c r="Q20" s="4"/>
      <c r="R20" s="4"/>
      <c r="S20" s="4"/>
      <c r="T20" s="244"/>
      <c r="U20" s="1"/>
      <c r="V20" s="1"/>
    </row>
    <row r="21" spans="2:26" ht="15.75">
      <c r="B21" s="14"/>
      <c r="C21" s="14"/>
      <c r="D21" s="14"/>
      <c r="E21" s="14"/>
      <c r="F21" s="435"/>
      <c r="G21" s="436"/>
      <c r="H21" s="437"/>
      <c r="I21" s="9"/>
      <c r="J21" s="220"/>
      <c r="K21" s="12"/>
      <c r="L21" s="220"/>
      <c r="M21" s="12"/>
      <c r="N21" s="220"/>
      <c r="O21" s="12"/>
      <c r="P21" s="220"/>
      <c r="Q21" s="4"/>
      <c r="R21" s="220"/>
      <c r="S21" s="4"/>
      <c r="T21" s="366">
        <f>SUM(L21+N21+P21+R21)</f>
        <v>0</v>
      </c>
      <c r="U21" s="1"/>
      <c r="V21" s="1"/>
      <c r="X21" s="151" t="s">
        <v>114</v>
      </c>
      <c r="Y21" s="151" t="s">
        <v>115</v>
      </c>
      <c r="Z21" s="151" t="s">
        <v>116</v>
      </c>
    </row>
    <row r="22" spans="2:26" ht="15.75">
      <c r="B22" s="16"/>
      <c r="C22" s="16"/>
      <c r="D22" s="16"/>
      <c r="E22" s="16"/>
      <c r="F22" s="16"/>
      <c r="G22" s="16"/>
      <c r="H22" s="16"/>
      <c r="I22" s="9"/>
      <c r="J22" s="12"/>
      <c r="K22" s="12"/>
      <c r="L22" s="12"/>
      <c r="M22" s="12"/>
      <c r="N22" s="12"/>
      <c r="O22" s="12"/>
      <c r="P22" s="12"/>
      <c r="Q22" s="4"/>
      <c r="R22" s="4"/>
      <c r="S22" s="4"/>
      <c r="T22" s="245"/>
      <c r="U22" s="1"/>
      <c r="V22" s="1"/>
      <c r="X22" s="151" t="s">
        <v>120</v>
      </c>
      <c r="Y22" s="151" t="s">
        <v>121</v>
      </c>
      <c r="Z22" s="151" t="s">
        <v>122</v>
      </c>
    </row>
    <row r="23" spans="2:22" ht="15.75">
      <c r="B23" s="376" t="s">
        <v>235</v>
      </c>
      <c r="C23" s="16"/>
      <c r="D23" s="218"/>
      <c r="E23" s="16"/>
      <c r="F23" s="435"/>
      <c r="G23" s="436"/>
      <c r="H23" s="437"/>
      <c r="I23" s="9"/>
      <c r="J23" s="220"/>
      <c r="K23" s="12"/>
      <c r="L23" s="220"/>
      <c r="M23" s="12"/>
      <c r="N23" s="220"/>
      <c r="O23" s="12"/>
      <c r="P23" s="220"/>
      <c r="Q23" s="4"/>
      <c r="R23" s="220"/>
      <c r="S23" s="4"/>
      <c r="T23" s="366">
        <f>SUM(L23+N23+P23+R23)</f>
        <v>0</v>
      </c>
      <c r="U23" s="1"/>
      <c r="V23" s="1"/>
    </row>
    <row r="24" spans="2:22" ht="1.5" customHeight="1">
      <c r="B24" s="16"/>
      <c r="C24" s="16"/>
      <c r="D24" s="16"/>
      <c r="E24" s="16"/>
      <c r="F24" s="15"/>
      <c r="G24" s="15"/>
      <c r="H24" s="17"/>
      <c r="I24" s="9"/>
      <c r="J24" s="12"/>
      <c r="K24" s="12"/>
      <c r="L24" s="12"/>
      <c r="M24" s="12"/>
      <c r="N24" s="12"/>
      <c r="O24" s="12"/>
      <c r="P24" s="12"/>
      <c r="Q24" s="4"/>
      <c r="R24" s="4"/>
      <c r="S24" s="4"/>
      <c r="T24" s="244"/>
      <c r="U24" s="1"/>
      <c r="V24" s="1"/>
    </row>
    <row r="25" spans="2:22" ht="15" customHeight="1">
      <c r="B25" s="9"/>
      <c r="C25" s="9"/>
      <c r="D25" s="9"/>
      <c r="E25" s="16"/>
      <c r="F25" s="435"/>
      <c r="G25" s="436"/>
      <c r="H25" s="437"/>
      <c r="I25" s="9"/>
      <c r="J25" s="220"/>
      <c r="K25" s="12"/>
      <c r="L25" s="220"/>
      <c r="M25" s="12"/>
      <c r="N25" s="220"/>
      <c r="O25" s="12"/>
      <c r="P25" s="220"/>
      <c r="Q25" s="4"/>
      <c r="R25" s="220"/>
      <c r="S25" s="4"/>
      <c r="T25" s="366">
        <f>SUM(L25+N25+P25+R25)</f>
        <v>0</v>
      </c>
      <c r="U25" s="1"/>
      <c r="V25" s="1"/>
    </row>
    <row r="26" spans="2:22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"/>
      <c r="R26" s="1"/>
      <c r="S26" s="1"/>
      <c r="T26" s="1"/>
      <c r="U26" s="1"/>
      <c r="V26" s="1"/>
    </row>
    <row r="27" spans="2:2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  <c r="R27" s="1"/>
      <c r="S27" s="1"/>
      <c r="T27" s="1"/>
      <c r="U27" s="1"/>
      <c r="V27" s="1"/>
    </row>
    <row r="28" spans="2:22" ht="12.75">
      <c r="B28" s="9"/>
      <c r="C28" s="9"/>
      <c r="D28" s="9"/>
      <c r="E28" s="9"/>
      <c r="F28" s="9"/>
      <c r="G28" s="361"/>
      <c r="H28" s="9"/>
      <c r="I28" s="9"/>
      <c r="J28" s="9"/>
      <c r="K28" s="9"/>
      <c r="L28" s="9"/>
      <c r="M28" s="9"/>
      <c r="N28" s="9"/>
      <c r="O28" s="9"/>
      <c r="P28" s="9"/>
      <c r="Q28" s="1"/>
      <c r="R28" s="1"/>
      <c r="S28" s="1"/>
      <c r="T28" s="1"/>
      <c r="U28" s="1"/>
      <c r="V28" s="1"/>
    </row>
    <row r="29" spans="2:22" ht="12.75">
      <c r="B29" s="9"/>
      <c r="C29" s="9"/>
      <c r="D29" s="222" t="s">
        <v>111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"/>
      <c r="R29" s="1"/>
      <c r="S29" s="1"/>
      <c r="T29" s="1"/>
      <c r="U29" s="1"/>
      <c r="V29" s="1"/>
    </row>
    <row r="30" spans="2:22" ht="12.75">
      <c r="B30" s="9"/>
      <c r="C30" s="9"/>
      <c r="D30" s="444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1"/>
      <c r="V30" s="1"/>
    </row>
    <row r="31" spans="2:22" ht="12.75">
      <c r="B31" s="9"/>
      <c r="C31" s="9"/>
      <c r="D31" s="429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3"/>
      <c r="U31" s="1"/>
      <c r="V31" s="1"/>
    </row>
    <row r="32" spans="2:22" ht="12.75">
      <c r="B32" s="1"/>
      <c r="C32" s="1"/>
      <c r="D32" s="429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3"/>
      <c r="U32" s="1"/>
      <c r="V32" s="1"/>
    </row>
    <row r="33" spans="2:22" ht="12.75">
      <c r="B33" s="1"/>
      <c r="C33" s="1"/>
      <c r="D33" s="429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  <c r="U33" s="1"/>
      <c r="V33" s="1"/>
    </row>
    <row r="34" spans="2:22" ht="12.75">
      <c r="B34" s="1"/>
      <c r="C34" s="1"/>
      <c r="D34" s="429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3"/>
      <c r="U34" s="1"/>
      <c r="V34" s="1"/>
    </row>
    <row r="35" spans="2:22" ht="12.75">
      <c r="B35" s="1"/>
      <c r="C35" s="1"/>
      <c r="D35" s="429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3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178" ht="12.75">
      <c r="CB178" t="b">
        <v>0</v>
      </c>
    </row>
    <row r="179" ht="12.75">
      <c r="BH179">
        <v>1</v>
      </c>
    </row>
    <row r="183" ht="12.75">
      <c r="BJ183" t="b">
        <v>1</v>
      </c>
    </row>
    <row r="205" ht="12.75">
      <c r="BM205" t="b">
        <v>1</v>
      </c>
    </row>
  </sheetData>
  <sheetProtection password="DA77" sheet="1" objects="1" scenarios="1"/>
  <mergeCells count="15">
    <mergeCell ref="D34:T34"/>
    <mergeCell ref="D30:T30"/>
    <mergeCell ref="F21:H21"/>
    <mergeCell ref="F23:H23"/>
    <mergeCell ref="F25:H25"/>
    <mergeCell ref="D35:T35"/>
    <mergeCell ref="D31:T31"/>
    <mergeCell ref="D32:T32"/>
    <mergeCell ref="D33:T33"/>
    <mergeCell ref="E5:G5"/>
    <mergeCell ref="F19:H19"/>
    <mergeCell ref="F17:H17"/>
    <mergeCell ref="F13:H13"/>
    <mergeCell ref="F15:H15"/>
    <mergeCell ref="F11:H11"/>
  </mergeCells>
  <dataValidations count="7">
    <dataValidation type="list" allowBlank="1" showInputMessage="1" showErrorMessage="1" sqref="E5:G5">
      <formula1>$X$5:$X$8</formula1>
    </dataValidation>
    <dataValidation type="list" allowBlank="1" showInputMessage="1" showErrorMessage="1" sqref="J5 D7">
      <formula1>$X$14:$X$15</formula1>
    </dataValidation>
    <dataValidation type="list" allowBlank="1" showInputMessage="1" showErrorMessage="1" sqref="L9">
      <formula1>$X$21:$X$22</formula1>
    </dataValidation>
    <dataValidation type="list" allowBlank="1" showInputMessage="1" showErrorMessage="1" sqref="N9">
      <formula1>$Y$21:$Y$22</formula1>
    </dataValidation>
    <dataValidation type="list" allowBlank="1" showInputMessage="1" showErrorMessage="1" sqref="P9">
      <formula1>$Z$21:$Z$22</formula1>
    </dataValidation>
    <dataValidation type="list" allowBlank="1" showInputMessage="1" showErrorMessage="1" sqref="H7">
      <formula1>$X$14:$X$15</formula1>
    </dataValidation>
    <dataValidation type="list" allowBlank="1" showInputMessage="1" showErrorMessage="1" sqref="B11 B15 B19 B23">
      <formula1>$Y$14:$Y$16</formula1>
    </dataValidation>
  </dataValidation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R249"/>
  <sheetViews>
    <sheetView showRowColHeaders="0" zoomScale="173" zoomScaleNormal="173" zoomScalePageLayoutView="0" workbookViewId="0" topLeftCell="A1">
      <selection activeCell="A1" sqref="A1"/>
    </sheetView>
  </sheetViews>
  <sheetFormatPr defaultColWidth="9.140625" defaultRowHeight="12.75"/>
  <cols>
    <col min="5" max="5" width="10.57421875" style="0" customWidth="1"/>
    <col min="9" max="9" width="12.28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t="12.75">
      <c r="A8" s="1"/>
      <c r="B8" s="1"/>
      <c r="C8" s="1"/>
      <c r="D8" s="1"/>
      <c r="E8" s="215"/>
      <c r="F8" s="1"/>
      <c r="G8" s="1"/>
      <c r="H8" s="1"/>
      <c r="I8" s="215"/>
      <c r="J8" s="1"/>
      <c r="K8" s="1"/>
      <c r="L8" s="1"/>
      <c r="M8" s="1"/>
      <c r="O8" t="s">
        <v>97</v>
      </c>
    </row>
    <row r="9" spans="1:15" ht="12.75">
      <c r="A9" s="1"/>
      <c r="B9" s="1"/>
      <c r="C9" s="1"/>
      <c r="D9" s="362" t="b">
        <v>0</v>
      </c>
      <c r="E9" s="1"/>
      <c r="F9" s="1"/>
      <c r="G9" s="1"/>
      <c r="H9" s="1"/>
      <c r="I9" s="1"/>
      <c r="J9" s="1"/>
      <c r="K9" s="1"/>
      <c r="L9" s="1"/>
      <c r="M9" s="1"/>
      <c r="O9" t="s">
        <v>98</v>
      </c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t="s">
        <v>96</v>
      </c>
    </row>
    <row r="11" spans="1:15" ht="12.75">
      <c r="A11" s="1"/>
      <c r="B11" s="446"/>
      <c r="C11" s="447"/>
      <c r="D11" s="447"/>
      <c r="E11" s="447"/>
      <c r="F11" s="447"/>
      <c r="G11" s="447"/>
      <c r="H11" s="447"/>
      <c r="I11" s="447"/>
      <c r="J11" s="447"/>
      <c r="K11" s="448"/>
      <c r="L11" s="1"/>
      <c r="M11" s="1"/>
      <c r="O11" t="s">
        <v>95</v>
      </c>
    </row>
    <row r="12" spans="1:15" ht="12.75">
      <c r="A12" s="1"/>
      <c r="B12" s="449"/>
      <c r="C12" s="450"/>
      <c r="D12" s="450"/>
      <c r="E12" s="450"/>
      <c r="F12" s="450"/>
      <c r="G12" s="450"/>
      <c r="H12" s="450"/>
      <c r="I12" s="450"/>
      <c r="J12" s="450"/>
      <c r="K12" s="451"/>
      <c r="L12" s="1"/>
      <c r="M12" s="1"/>
      <c r="O12" t="s">
        <v>228</v>
      </c>
    </row>
    <row r="13" spans="1:15" ht="12.75">
      <c r="A13" s="1"/>
      <c r="B13" s="452"/>
      <c r="C13" s="453"/>
      <c r="D13" s="453"/>
      <c r="E13" s="453"/>
      <c r="F13" s="453"/>
      <c r="G13" s="453"/>
      <c r="H13" s="453"/>
      <c r="I13" s="453"/>
      <c r="J13" s="453"/>
      <c r="K13" s="454"/>
      <c r="L13" s="1"/>
      <c r="M13" s="1"/>
      <c r="O13" t="s">
        <v>229</v>
      </c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t="s">
        <v>230</v>
      </c>
    </row>
    <row r="15" spans="1:15" ht="12.75">
      <c r="A15" s="1"/>
      <c r="B15" s="1"/>
      <c r="C15" s="413" t="s">
        <v>235</v>
      </c>
      <c r="D15" s="434"/>
      <c r="E15" s="414"/>
      <c r="F15" s="1"/>
      <c r="G15" s="1"/>
      <c r="H15" s="222" t="s">
        <v>235</v>
      </c>
      <c r="I15" s="1"/>
      <c r="J15" s="1"/>
      <c r="K15" s="362" t="b">
        <v>0</v>
      </c>
      <c r="L15" s="1"/>
      <c r="M15" s="1"/>
      <c r="O15" t="s">
        <v>235</v>
      </c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362" t="b">
        <v>0</v>
      </c>
      <c r="L16" s="1"/>
      <c r="M16" s="1"/>
    </row>
    <row r="17" spans="1:15" ht="12.75">
      <c r="A17" s="1"/>
      <c r="B17" s="1"/>
      <c r="C17" s="1"/>
      <c r="D17" s="1"/>
      <c r="E17" s="455"/>
      <c r="F17" s="456"/>
      <c r="G17" s="1"/>
      <c r="H17" s="214"/>
      <c r="I17" s="1"/>
      <c r="J17" s="215"/>
      <c r="K17" s="22" t="b">
        <v>0</v>
      </c>
      <c r="L17" s="1"/>
      <c r="M17" s="1"/>
      <c r="O17" t="s">
        <v>110</v>
      </c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t="s">
        <v>111</v>
      </c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t="s">
        <v>235</v>
      </c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249" ht="12.75">
      <c r="CR249" t="b">
        <v>1</v>
      </c>
    </row>
  </sheetData>
  <sheetProtection password="DA77" sheet="1" objects="1" scenarios="1"/>
  <mergeCells count="3">
    <mergeCell ref="B11:K13"/>
    <mergeCell ref="E17:F17"/>
    <mergeCell ref="C15:E15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M230"/>
  <sheetViews>
    <sheetView showRowColHeaders="0" zoomScale="119" zoomScaleNormal="119" zoomScalePageLayoutView="0" workbookViewId="0" topLeftCell="A1">
      <selection activeCell="A1" sqref="A1"/>
    </sheetView>
  </sheetViews>
  <sheetFormatPr defaultColWidth="9.140625" defaultRowHeight="12.75"/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1"/>
      <c r="M2" s="1"/>
    </row>
    <row r="3" spans="1:13" ht="12.75">
      <c r="A3" s="1"/>
      <c r="B3" s="1"/>
      <c r="C3" s="1"/>
      <c r="D3" s="214"/>
      <c r="E3" s="157" t="s">
        <v>41</v>
      </c>
      <c r="F3" s="222" t="s">
        <v>23</v>
      </c>
      <c r="G3" s="1"/>
      <c r="H3" s="1"/>
      <c r="I3" s="1"/>
      <c r="J3" s="1"/>
      <c r="K3" s="214"/>
      <c r="L3" s="1"/>
      <c r="M3" s="1"/>
    </row>
    <row r="4" spans="1:16" ht="12.75">
      <c r="A4" s="1"/>
      <c r="B4" s="1"/>
      <c r="C4" s="1"/>
      <c r="D4" s="4"/>
      <c r="E4" s="1"/>
      <c r="F4" s="4"/>
      <c r="G4" s="1"/>
      <c r="H4" s="1"/>
      <c r="I4" s="1"/>
      <c r="J4" s="1"/>
      <c r="K4" s="1"/>
      <c r="L4" s="1"/>
      <c r="M4" s="1"/>
      <c r="P4" t="s">
        <v>23</v>
      </c>
    </row>
    <row r="5" spans="1:16" ht="12.75">
      <c r="A5" s="1"/>
      <c r="B5" s="1"/>
      <c r="C5" s="457"/>
      <c r="D5" s="458"/>
      <c r="E5" s="458"/>
      <c r="F5" s="458"/>
      <c r="G5" s="458"/>
      <c r="H5" s="458"/>
      <c r="I5" s="458"/>
      <c r="J5" s="458"/>
      <c r="K5" s="459"/>
      <c r="L5" s="1"/>
      <c r="M5" s="1"/>
      <c r="O5" t="s">
        <v>110</v>
      </c>
      <c r="P5" t="s">
        <v>60</v>
      </c>
    </row>
    <row r="6" spans="1:15" ht="12.75">
      <c r="A6" s="1"/>
      <c r="B6" s="1"/>
      <c r="C6" s="460"/>
      <c r="D6" s="461"/>
      <c r="E6" s="461"/>
      <c r="F6" s="461"/>
      <c r="G6" s="461"/>
      <c r="H6" s="461"/>
      <c r="I6" s="461"/>
      <c r="J6" s="461"/>
      <c r="K6" s="462"/>
      <c r="L6" s="1"/>
      <c r="M6" s="1"/>
      <c r="O6" t="s">
        <v>111</v>
      </c>
    </row>
    <row r="7" spans="1:13" ht="12.75">
      <c r="A7" s="1"/>
      <c r="B7" s="1"/>
      <c r="C7" s="463"/>
      <c r="D7" s="464"/>
      <c r="E7" s="464"/>
      <c r="F7" s="464"/>
      <c r="G7" s="464"/>
      <c r="H7" s="464"/>
      <c r="I7" s="464"/>
      <c r="J7" s="464"/>
      <c r="K7" s="465"/>
      <c r="L7" s="1"/>
      <c r="M7" s="1"/>
    </row>
    <row r="8" spans="1:13" ht="5.25" customHeight="1">
      <c r="A8" s="1"/>
      <c r="B8" s="1"/>
      <c r="C8" s="1"/>
      <c r="D8" s="4"/>
      <c r="E8" s="1"/>
      <c r="F8" s="4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214"/>
      <c r="D9" s="1"/>
      <c r="E9" s="1"/>
      <c r="F9" s="222"/>
      <c r="G9" s="1"/>
      <c r="H9" s="1"/>
      <c r="I9" s="1"/>
      <c r="J9" s="362">
        <v>1</v>
      </c>
      <c r="K9" s="1"/>
      <c r="L9" s="1"/>
      <c r="M9" s="1"/>
    </row>
    <row r="10" spans="1:18" ht="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t="s">
        <v>235</v>
      </c>
    </row>
    <row r="11" spans="1:18" ht="12" customHeight="1">
      <c r="A11" s="1"/>
      <c r="B11" s="1"/>
      <c r="C11" s="1"/>
      <c r="D11" s="1"/>
      <c r="E11" s="251"/>
      <c r="F11" s="1"/>
      <c r="G11" s="23"/>
      <c r="H11" s="1"/>
      <c r="I11" s="1"/>
      <c r="J11" s="1"/>
      <c r="K11" s="1"/>
      <c r="L11" s="1"/>
      <c r="M11" s="1"/>
      <c r="O11" t="s">
        <v>78</v>
      </c>
      <c r="R11" s="151" t="s">
        <v>173</v>
      </c>
    </row>
    <row r="12" spans="1:18" ht="7.5" customHeight="1">
      <c r="A12" s="362" t="b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t="s">
        <v>80</v>
      </c>
      <c r="R12" s="151" t="s">
        <v>174</v>
      </c>
    </row>
    <row r="13" spans="1:18" ht="12.75" customHeight="1">
      <c r="A13" s="1"/>
      <c r="B13" s="1"/>
      <c r="C13" s="466"/>
      <c r="D13" s="456"/>
      <c r="E13" s="1"/>
      <c r="F13" s="1"/>
      <c r="G13" s="1"/>
      <c r="H13" s="222"/>
      <c r="I13" s="1"/>
      <c r="J13" s="362" t="b">
        <v>0</v>
      </c>
      <c r="K13" s="362" t="b">
        <v>0</v>
      </c>
      <c r="L13" s="1"/>
      <c r="M13" s="1"/>
      <c r="O13" t="s">
        <v>83</v>
      </c>
      <c r="P13" t="s">
        <v>163</v>
      </c>
      <c r="R13" s="151" t="s">
        <v>175</v>
      </c>
    </row>
    <row r="14" spans="1:18" ht="12.75">
      <c r="A14" s="1"/>
      <c r="B14" s="1"/>
      <c r="C14" s="4"/>
      <c r="D14" s="4"/>
      <c r="E14" s="1"/>
      <c r="F14" s="1"/>
      <c r="G14" s="1"/>
      <c r="H14" s="4"/>
      <c r="I14" s="1"/>
      <c r="J14" s="1"/>
      <c r="K14" s="1"/>
      <c r="L14" s="1"/>
      <c r="M14" s="1"/>
      <c r="O14" t="s">
        <v>85</v>
      </c>
      <c r="P14" t="s">
        <v>164</v>
      </c>
      <c r="R14" s="151" t="s">
        <v>176</v>
      </c>
    </row>
    <row r="15" spans="1:18" ht="12.75">
      <c r="A15" s="1"/>
      <c r="B15" s="1"/>
      <c r="C15" s="1"/>
      <c r="D15" s="1"/>
      <c r="E15" s="362" t="b">
        <v>0</v>
      </c>
      <c r="F15" s="1"/>
      <c r="G15" s="1"/>
      <c r="H15" s="222"/>
      <c r="I15" s="24"/>
      <c r="J15" s="222"/>
      <c r="K15" s="1"/>
      <c r="L15" s="1"/>
      <c r="M15" s="1"/>
      <c r="O15" t="s">
        <v>235</v>
      </c>
      <c r="P15" t="s">
        <v>235</v>
      </c>
      <c r="Q15" t="s">
        <v>787</v>
      </c>
      <c r="R15" s="151" t="s">
        <v>177</v>
      </c>
    </row>
    <row r="16" spans="1:18" ht="12.75">
      <c r="A16" s="1"/>
      <c r="B16" s="1"/>
      <c r="C16" s="251"/>
      <c r="D16" s="1"/>
      <c r="E16" s="222"/>
      <c r="F16" s="1"/>
      <c r="G16" s="1"/>
      <c r="H16" s="4"/>
      <c r="I16" s="24"/>
      <c r="J16" s="4"/>
      <c r="K16" s="1"/>
      <c r="L16" s="1"/>
      <c r="M16" s="1"/>
      <c r="Q16" t="s">
        <v>781</v>
      </c>
      <c r="R16" s="151" t="s">
        <v>178</v>
      </c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363"/>
      <c r="K17" s="362" t="b">
        <v>0</v>
      </c>
      <c r="L17" s="1"/>
      <c r="M17" s="1"/>
      <c r="Q17" t="s">
        <v>782</v>
      </c>
      <c r="R17" s="151" t="s">
        <v>179</v>
      </c>
    </row>
    <row r="18" spans="1:18" ht="7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Q18" t="s">
        <v>780</v>
      </c>
      <c r="R18" s="151" t="s">
        <v>180</v>
      </c>
    </row>
    <row r="19" spans="1:18" ht="12.75">
      <c r="A19" s="1"/>
      <c r="B19" s="1"/>
      <c r="C19" s="409"/>
      <c r="D19" s="410"/>
      <c r="E19" s="1"/>
      <c r="F19" s="409"/>
      <c r="G19" s="410"/>
      <c r="H19" s="1"/>
      <c r="I19" s="409"/>
      <c r="J19" s="410"/>
      <c r="K19" s="362" t="b">
        <v>0</v>
      </c>
      <c r="L19" s="1"/>
      <c r="M19" s="1"/>
      <c r="Q19" t="s">
        <v>783</v>
      </c>
      <c r="R19" s="151" t="s">
        <v>181</v>
      </c>
    </row>
    <row r="20" spans="1:18" ht="6" customHeight="1">
      <c r="A20" s="1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Q20" t="s">
        <v>784</v>
      </c>
      <c r="R20" s="151" t="s">
        <v>182</v>
      </c>
    </row>
    <row r="21" spans="1:18" ht="12.75">
      <c r="A21" s="1"/>
      <c r="B21" s="1"/>
      <c r="C21" s="409"/>
      <c r="D21" s="410"/>
      <c r="E21" s="1"/>
      <c r="F21" s="409"/>
      <c r="G21" s="410"/>
      <c r="H21" s="1"/>
      <c r="I21" s="409"/>
      <c r="J21" s="410"/>
      <c r="K21" s="362" t="b">
        <v>0</v>
      </c>
      <c r="L21" s="1"/>
      <c r="M21" s="1"/>
      <c r="Q21" t="s">
        <v>785</v>
      </c>
      <c r="R21" s="151" t="s">
        <v>183</v>
      </c>
    </row>
    <row r="22" spans="1:18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Q22" t="s">
        <v>786</v>
      </c>
      <c r="R22" s="151" t="s">
        <v>184</v>
      </c>
    </row>
    <row r="23" spans="1:18" ht="12.75">
      <c r="A23" s="1"/>
      <c r="B23" s="1"/>
      <c r="C23" s="409"/>
      <c r="D23" s="410"/>
      <c r="E23" s="1"/>
      <c r="F23" s="409"/>
      <c r="G23" s="410"/>
      <c r="H23" s="1"/>
      <c r="I23" s="409"/>
      <c r="J23" s="410"/>
      <c r="K23" s="362" t="b">
        <v>0</v>
      </c>
      <c r="L23" s="1"/>
      <c r="M23" s="1"/>
      <c r="Q23" t="s">
        <v>788</v>
      </c>
      <c r="R23" s="151" t="s">
        <v>185</v>
      </c>
    </row>
    <row r="24" spans="1:18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Q24" t="s">
        <v>789</v>
      </c>
      <c r="R24" s="151" t="s">
        <v>186</v>
      </c>
    </row>
    <row r="25" spans="1:13" ht="12.75">
      <c r="A25" s="1"/>
      <c r="B25" s="1"/>
      <c r="C25" s="446"/>
      <c r="D25" s="447"/>
      <c r="E25" s="447"/>
      <c r="F25" s="447"/>
      <c r="G25" s="447"/>
      <c r="H25" s="447"/>
      <c r="I25" s="447"/>
      <c r="J25" s="448"/>
      <c r="K25" s="362" t="b">
        <v>0</v>
      </c>
      <c r="L25" s="1"/>
      <c r="M25" s="1"/>
    </row>
    <row r="26" spans="1:13" ht="12.75">
      <c r="A26" s="1"/>
      <c r="B26" s="1"/>
      <c r="C26" s="452"/>
      <c r="D26" s="453"/>
      <c r="E26" s="453"/>
      <c r="F26" s="453"/>
      <c r="G26" s="453"/>
      <c r="H26" s="453"/>
      <c r="I26" s="453"/>
      <c r="J26" s="454"/>
      <c r="K26" s="1"/>
      <c r="L26" s="1"/>
      <c r="M26" s="1"/>
    </row>
    <row r="27" spans="1:13" ht="5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455"/>
      <c r="D28" s="456"/>
      <c r="E28" s="1"/>
      <c r="F28" s="1"/>
      <c r="G28" s="215"/>
      <c r="H28" s="158" t="s">
        <v>254</v>
      </c>
      <c r="I28" s="252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222" ht="12.75">
      <c r="CL222">
        <v>0</v>
      </c>
    </row>
    <row r="225" ht="12.75">
      <c r="CC225" t="b">
        <v>1</v>
      </c>
    </row>
    <row r="226" spans="90:91" ht="12.75">
      <c r="CL226" t="b">
        <v>0</v>
      </c>
      <c r="CM226" t="b">
        <v>0</v>
      </c>
    </row>
    <row r="228" ht="12.75">
      <c r="CG228" t="b">
        <v>1</v>
      </c>
    </row>
    <row r="230" ht="12.75">
      <c r="CM230" t="b">
        <v>1</v>
      </c>
    </row>
  </sheetData>
  <sheetProtection password="DA77" sheet="1" objects="1" scenarios="1"/>
  <mergeCells count="13">
    <mergeCell ref="C28:D28"/>
    <mergeCell ref="C25:J26"/>
    <mergeCell ref="C13:D13"/>
    <mergeCell ref="C19:D19"/>
    <mergeCell ref="C21:D21"/>
    <mergeCell ref="C23:D23"/>
    <mergeCell ref="F19:G19"/>
    <mergeCell ref="F21:G21"/>
    <mergeCell ref="F23:G23"/>
    <mergeCell ref="I19:J19"/>
    <mergeCell ref="I21:J21"/>
    <mergeCell ref="I23:J23"/>
    <mergeCell ref="C5:K7"/>
  </mergeCells>
  <dataValidations count="6">
    <dataValidation type="list" allowBlank="1" showInputMessage="1" showErrorMessage="1" sqref="F9">
      <formula1>$O$11:$O$16</formula1>
    </dataValidation>
    <dataValidation type="list" allowBlank="1" showInputMessage="1" showErrorMessage="1" sqref="E11">
      <formula1>$P$13:$P$16</formula1>
    </dataValidation>
    <dataValidation type="list" allowBlank="1" showInputMessage="1" showErrorMessage="1" sqref="E16">
      <formula1>$R$10:$R$25</formula1>
    </dataValidation>
    <dataValidation type="list" allowBlank="1" showInputMessage="1" showErrorMessage="1" sqref="F3">
      <formula1>$P$4:$P$5</formula1>
    </dataValidation>
    <dataValidation type="list" allowBlank="1" showInputMessage="1" showErrorMessage="1" sqref="C16">
      <formula1>$Q$15:$Q$25</formula1>
    </dataValidation>
    <dataValidation type="list" allowBlank="1" showInputMessage="1" showErrorMessage="1" sqref="H13 H15 J15">
      <formula1>$R$10:$R$25</formula1>
    </dataValidation>
  </dataValidation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2"/>
  <sheetViews>
    <sheetView showRowColHeaders="0" zoomScale="126" zoomScaleNormal="126" zoomScalePageLayoutView="0" workbookViewId="0" topLeftCell="A1">
      <selection activeCell="A1" sqref="A1:I1"/>
    </sheetView>
  </sheetViews>
  <sheetFormatPr defaultColWidth="9.140625" defaultRowHeight="12.75"/>
  <cols>
    <col min="2" max="2" width="9.57421875" style="0" customWidth="1"/>
    <col min="12" max="12" width="12.57421875" style="0" customWidth="1"/>
  </cols>
  <sheetData>
    <row r="1" spans="1:14" ht="23.25" customHeight="1">
      <c r="A1" s="467" t="s">
        <v>760</v>
      </c>
      <c r="B1" s="467"/>
      <c r="C1" s="467"/>
      <c r="D1" s="467"/>
      <c r="E1" s="467"/>
      <c r="F1" s="467"/>
      <c r="G1" s="467"/>
      <c r="H1" s="467"/>
      <c r="I1" s="468"/>
      <c r="J1" s="20"/>
      <c r="K1" s="20"/>
      <c r="L1" s="20"/>
      <c r="M1" s="20"/>
      <c r="N1" s="20"/>
    </row>
    <row r="2" spans="1:14" ht="13.5" thickBot="1">
      <c r="A2" s="469" t="s">
        <v>3</v>
      </c>
      <c r="B2" s="470"/>
      <c r="C2" s="224"/>
      <c r="D2" s="223" t="str">
        <f>'Basic Info'!F19</f>
        <v>N/A</v>
      </c>
      <c r="E2" s="223"/>
      <c r="F2" s="223"/>
      <c r="G2" s="223"/>
      <c r="H2" s="223"/>
      <c r="I2" s="225"/>
      <c r="J2" s="26"/>
      <c r="K2" s="27">
        <v>1</v>
      </c>
      <c r="L2" s="20"/>
      <c r="M2" s="28"/>
      <c r="N2" s="28"/>
    </row>
    <row r="3" spans="1:14" ht="13.5" thickBot="1">
      <c r="A3" s="29" t="s">
        <v>43</v>
      </c>
      <c r="B3" s="30"/>
      <c r="C3" s="31"/>
      <c r="D3" s="99">
        <v>1</v>
      </c>
      <c r="E3" s="99">
        <v>2</v>
      </c>
      <c r="F3" s="100">
        <v>3</v>
      </c>
      <c r="G3" s="100">
        <v>4</v>
      </c>
      <c r="H3" s="100">
        <v>5</v>
      </c>
      <c r="I3" s="101">
        <v>6</v>
      </c>
      <c r="J3" s="20"/>
      <c r="K3" s="20"/>
      <c r="L3" s="20"/>
      <c r="M3" s="32"/>
      <c r="N3" s="32"/>
    </row>
    <row r="4" spans="1:14" ht="12.75">
      <c r="A4" s="33" t="s">
        <v>44</v>
      </c>
      <c r="B4" s="34"/>
      <c r="C4" s="35">
        <v>0.9</v>
      </c>
      <c r="D4" s="36"/>
      <c r="E4" s="36"/>
      <c r="F4" s="36"/>
      <c r="G4" s="36"/>
      <c r="H4" s="36"/>
      <c r="I4" s="37"/>
      <c r="K4" s="20"/>
      <c r="L4" s="20"/>
      <c r="M4" s="247">
        <f>SUM(D4:I4)</f>
        <v>0</v>
      </c>
      <c r="N4" s="32"/>
    </row>
    <row r="5" spans="1:14" ht="12.75">
      <c r="A5" s="38" t="s">
        <v>45</v>
      </c>
      <c r="B5" s="39" t="s">
        <v>46</v>
      </c>
      <c r="C5" s="40">
        <v>1</v>
      </c>
      <c r="D5" s="41"/>
      <c r="E5" s="41"/>
      <c r="F5" s="41"/>
      <c r="G5" s="41"/>
      <c r="H5" s="41"/>
      <c r="I5" s="42"/>
      <c r="J5" s="43"/>
      <c r="K5" s="20"/>
      <c r="L5" s="20"/>
      <c r="M5" s="247">
        <f aca="true" t="shared" si="0" ref="M5:M15">SUM(D5:I5)</f>
        <v>0</v>
      </c>
      <c r="N5" s="32"/>
    </row>
    <row r="6" spans="1:14" ht="12.75">
      <c r="A6" s="44"/>
      <c r="B6" s="39" t="s">
        <v>47</v>
      </c>
      <c r="C6" s="40">
        <v>0.8</v>
      </c>
      <c r="D6" s="41"/>
      <c r="E6" s="41"/>
      <c r="F6" s="41"/>
      <c r="G6" s="41"/>
      <c r="H6" s="41"/>
      <c r="I6" s="42"/>
      <c r="J6" s="43"/>
      <c r="K6" s="20"/>
      <c r="L6" s="20"/>
      <c r="M6" s="247">
        <f t="shared" si="0"/>
        <v>0</v>
      </c>
      <c r="N6" s="32"/>
    </row>
    <row r="7" spans="1:14" ht="12.75">
      <c r="A7" s="45"/>
      <c r="B7" s="46" t="s">
        <v>48</v>
      </c>
      <c r="C7" s="35">
        <v>0.7</v>
      </c>
      <c r="D7" s="36"/>
      <c r="E7" s="36"/>
      <c r="F7" s="36"/>
      <c r="G7" s="36"/>
      <c r="H7" s="36"/>
      <c r="I7" s="37"/>
      <c r="J7" s="47"/>
      <c r="K7" s="20"/>
      <c r="L7" s="20"/>
      <c r="M7" s="247">
        <f t="shared" si="0"/>
        <v>0</v>
      </c>
      <c r="N7" s="32"/>
    </row>
    <row r="8" spans="1:14" ht="12.75">
      <c r="A8" s="48" t="s">
        <v>35</v>
      </c>
      <c r="B8" s="49" t="s">
        <v>293</v>
      </c>
      <c r="C8" s="40">
        <v>0.9</v>
      </c>
      <c r="D8" s="41"/>
      <c r="E8" s="41"/>
      <c r="F8" s="41"/>
      <c r="G8" s="41"/>
      <c r="H8" s="41"/>
      <c r="I8" s="42"/>
      <c r="J8" s="43"/>
      <c r="K8" s="20"/>
      <c r="L8" s="20"/>
      <c r="M8" s="247">
        <f t="shared" si="0"/>
        <v>0</v>
      </c>
      <c r="N8" s="32"/>
    </row>
    <row r="9" spans="1:14" ht="12.75">
      <c r="A9" s="50"/>
      <c r="B9" s="40" t="s">
        <v>50</v>
      </c>
      <c r="C9" s="40">
        <v>0.8</v>
      </c>
      <c r="D9" s="41"/>
      <c r="E9" s="41"/>
      <c r="F9" s="41"/>
      <c r="G9" s="41"/>
      <c r="H9" s="41"/>
      <c r="I9" s="42"/>
      <c r="J9" s="43"/>
      <c r="K9" s="20"/>
      <c r="L9" s="20"/>
      <c r="M9" s="247">
        <f t="shared" si="0"/>
        <v>0</v>
      </c>
      <c r="N9" s="32"/>
    </row>
    <row r="10" spans="1:14" ht="12.75">
      <c r="A10" s="44"/>
      <c r="B10" s="51" t="s">
        <v>51</v>
      </c>
      <c r="C10" s="40">
        <v>0.5</v>
      </c>
      <c r="D10" s="41"/>
      <c r="E10" s="41"/>
      <c r="F10" s="41"/>
      <c r="G10" s="41"/>
      <c r="H10" s="41"/>
      <c r="I10" s="42"/>
      <c r="J10" s="47"/>
      <c r="K10" s="20"/>
      <c r="L10" s="20"/>
      <c r="M10" s="247">
        <f t="shared" si="0"/>
        <v>0</v>
      </c>
      <c r="N10" s="32"/>
    </row>
    <row r="11" spans="1:14" ht="12.75">
      <c r="A11" s="45"/>
      <c r="B11" s="52" t="s">
        <v>53</v>
      </c>
      <c r="C11" s="35">
        <v>0.3</v>
      </c>
      <c r="D11" s="36"/>
      <c r="E11" s="36"/>
      <c r="F11" s="36"/>
      <c r="G11" s="36"/>
      <c r="H11" s="36"/>
      <c r="I11" s="37"/>
      <c r="J11" s="43"/>
      <c r="K11" s="20"/>
      <c r="L11" s="20"/>
      <c r="M11" s="247">
        <f t="shared" si="0"/>
        <v>0</v>
      </c>
      <c r="N11" s="32"/>
    </row>
    <row r="12" spans="1:14" ht="12.75">
      <c r="A12" s="38" t="s">
        <v>34</v>
      </c>
      <c r="B12" s="40" t="s">
        <v>54</v>
      </c>
      <c r="C12" s="40">
        <v>1</v>
      </c>
      <c r="D12" s="41"/>
      <c r="E12" s="41"/>
      <c r="F12" s="41"/>
      <c r="G12" s="41"/>
      <c r="H12" s="41"/>
      <c r="I12" s="42"/>
      <c r="J12" s="43"/>
      <c r="K12" s="20"/>
      <c r="L12" s="20"/>
      <c r="M12" s="247">
        <f t="shared" si="0"/>
        <v>0</v>
      </c>
      <c r="N12" s="32"/>
    </row>
    <row r="13" spans="1:14" ht="12.75">
      <c r="A13" s="45"/>
      <c r="B13" s="35" t="s">
        <v>55</v>
      </c>
      <c r="C13" s="35">
        <v>0.5</v>
      </c>
      <c r="D13" s="36"/>
      <c r="E13" s="36"/>
      <c r="F13" s="36"/>
      <c r="G13" s="36"/>
      <c r="H13" s="36"/>
      <c r="I13" s="37"/>
      <c r="J13" s="53"/>
      <c r="K13" s="54"/>
      <c r="L13" s="54"/>
      <c r="M13" s="247">
        <f t="shared" si="0"/>
        <v>0</v>
      </c>
      <c r="N13" s="32"/>
    </row>
    <row r="14" spans="1:14" ht="12.75">
      <c r="A14" s="55" t="s">
        <v>36</v>
      </c>
      <c r="B14" s="52"/>
      <c r="C14" s="35">
        <v>0.8</v>
      </c>
      <c r="D14" s="36"/>
      <c r="E14" s="36"/>
      <c r="F14" s="36"/>
      <c r="G14" s="36"/>
      <c r="H14" s="56"/>
      <c r="I14" s="37"/>
      <c r="J14" s="47"/>
      <c r="K14" s="20"/>
      <c r="L14" s="20"/>
      <c r="M14" s="247">
        <f t="shared" si="0"/>
        <v>0</v>
      </c>
      <c r="N14" s="32"/>
    </row>
    <row r="15" spans="1:14" ht="13.5" thickBot="1">
      <c r="A15" s="57" t="s">
        <v>38</v>
      </c>
      <c r="B15" s="58"/>
      <c r="C15" s="59">
        <v>0.1</v>
      </c>
      <c r="D15" s="60"/>
      <c r="E15" s="60"/>
      <c r="F15" s="61"/>
      <c r="G15" s="60"/>
      <c r="H15" s="60"/>
      <c r="I15" s="62"/>
      <c r="J15" s="43"/>
      <c r="K15" s="20"/>
      <c r="L15" s="20"/>
      <c r="M15" s="247">
        <f t="shared" si="0"/>
        <v>0</v>
      </c>
      <c r="N15" s="32"/>
    </row>
    <row r="16" spans="1:14" ht="13.5" thickBot="1">
      <c r="A16" s="43"/>
      <c r="B16" s="43"/>
      <c r="C16" s="43"/>
      <c r="D16" s="63"/>
      <c r="E16" s="63"/>
      <c r="F16" s="63"/>
      <c r="G16" s="64"/>
      <c r="H16" s="63"/>
      <c r="I16" s="63"/>
      <c r="J16" s="20"/>
      <c r="K16" s="20"/>
      <c r="L16" s="20"/>
      <c r="M16" s="248"/>
      <c r="N16" s="28"/>
    </row>
    <row r="17" spans="1:14" ht="13.5" thickBot="1">
      <c r="A17" s="29" t="s">
        <v>43</v>
      </c>
      <c r="B17" s="30"/>
      <c r="C17" s="31"/>
      <c r="D17" s="99">
        <v>7</v>
      </c>
      <c r="E17" s="99">
        <v>8</v>
      </c>
      <c r="F17" s="100">
        <v>9</v>
      </c>
      <c r="G17" s="100">
        <v>10</v>
      </c>
      <c r="H17" s="100">
        <v>11</v>
      </c>
      <c r="I17" s="101">
        <v>12</v>
      </c>
      <c r="J17" s="20"/>
      <c r="K17" s="20"/>
      <c r="L17" s="20"/>
      <c r="M17" s="248"/>
      <c r="N17" s="28"/>
    </row>
    <row r="18" spans="1:14" ht="12.75">
      <c r="A18" s="33" t="s">
        <v>44</v>
      </c>
      <c r="B18" s="34"/>
      <c r="C18" s="35">
        <v>0.9</v>
      </c>
      <c r="D18" s="36"/>
      <c r="E18" s="36"/>
      <c r="F18" s="36"/>
      <c r="G18" s="36"/>
      <c r="H18" s="36"/>
      <c r="I18" s="37"/>
      <c r="J18" s="20"/>
      <c r="K18" s="20"/>
      <c r="L18" s="20"/>
      <c r="M18" s="248">
        <f>SUM(D18:I18)</f>
        <v>0</v>
      </c>
      <c r="N18" s="28"/>
    </row>
    <row r="19" spans="1:14" ht="12.75">
      <c r="A19" s="38" t="s">
        <v>45</v>
      </c>
      <c r="B19" s="39" t="s">
        <v>46</v>
      </c>
      <c r="C19" s="40">
        <v>1</v>
      </c>
      <c r="D19" s="41"/>
      <c r="E19" s="41"/>
      <c r="F19" s="41"/>
      <c r="G19" s="41"/>
      <c r="H19" s="41"/>
      <c r="I19" s="42"/>
      <c r="J19" s="20"/>
      <c r="K19" s="20"/>
      <c r="L19" s="20"/>
      <c r="M19" s="248">
        <f aca="true" t="shared" si="1" ref="M19:M29">SUM(D19:I19)</f>
        <v>0</v>
      </c>
      <c r="N19" s="28"/>
    </row>
    <row r="20" spans="1:14" ht="12.75">
      <c r="A20" s="44"/>
      <c r="B20" s="39" t="s">
        <v>47</v>
      </c>
      <c r="C20" s="40">
        <v>0.8</v>
      </c>
      <c r="D20" s="41"/>
      <c r="E20" s="41"/>
      <c r="F20" s="41"/>
      <c r="G20" s="41"/>
      <c r="H20" s="41"/>
      <c r="I20" s="42"/>
      <c r="J20" s="20"/>
      <c r="K20" s="20"/>
      <c r="L20" s="20"/>
      <c r="M20" s="248">
        <f t="shared" si="1"/>
        <v>0</v>
      </c>
      <c r="N20" s="28"/>
    </row>
    <row r="21" spans="1:14" ht="12.75">
      <c r="A21" s="45"/>
      <c r="B21" s="46" t="s">
        <v>48</v>
      </c>
      <c r="C21" s="35">
        <v>0.7</v>
      </c>
      <c r="D21" s="36"/>
      <c r="E21" s="36"/>
      <c r="F21" s="36"/>
      <c r="G21" s="36"/>
      <c r="H21" s="36"/>
      <c r="I21" s="37"/>
      <c r="J21" s="47"/>
      <c r="K21" s="20"/>
      <c r="L21" s="20"/>
      <c r="M21" s="248">
        <f t="shared" si="1"/>
        <v>0</v>
      </c>
      <c r="N21" s="28"/>
    </row>
    <row r="22" spans="1:14" ht="12.75">
      <c r="A22" s="48" t="s">
        <v>35</v>
      </c>
      <c r="B22" s="49" t="s">
        <v>49</v>
      </c>
      <c r="C22" s="40">
        <v>0.9</v>
      </c>
      <c r="D22" s="41"/>
      <c r="E22" s="41"/>
      <c r="F22" s="41"/>
      <c r="G22" s="41"/>
      <c r="H22" s="41"/>
      <c r="I22" s="42"/>
      <c r="J22" s="43"/>
      <c r="K22" s="20"/>
      <c r="L22" s="20"/>
      <c r="M22" s="248">
        <f t="shared" si="1"/>
        <v>0</v>
      </c>
      <c r="N22" s="28"/>
    </row>
    <row r="23" spans="1:14" ht="12.75">
      <c r="A23" s="50"/>
      <c r="B23" s="40" t="s">
        <v>50</v>
      </c>
      <c r="C23" s="40">
        <v>0.8</v>
      </c>
      <c r="D23" s="41"/>
      <c r="E23" s="41"/>
      <c r="F23" s="41"/>
      <c r="G23" s="41"/>
      <c r="H23" s="41"/>
      <c r="I23" s="42"/>
      <c r="J23" s="43"/>
      <c r="K23" s="20"/>
      <c r="L23" s="20"/>
      <c r="M23" s="248">
        <f t="shared" si="1"/>
        <v>0</v>
      </c>
      <c r="N23" s="28"/>
    </row>
    <row r="24" spans="1:14" ht="12.75">
      <c r="A24" s="44"/>
      <c r="B24" s="51" t="s">
        <v>51</v>
      </c>
      <c r="C24" s="40">
        <v>0.5</v>
      </c>
      <c r="D24" s="41"/>
      <c r="E24" s="41"/>
      <c r="F24" s="253"/>
      <c r="G24" s="41"/>
      <c r="H24" s="41"/>
      <c r="I24" s="42"/>
      <c r="J24" s="47"/>
      <c r="K24" s="20"/>
      <c r="L24" s="20"/>
      <c r="M24" s="248">
        <f t="shared" si="1"/>
        <v>0</v>
      </c>
      <c r="N24" s="28"/>
    </row>
    <row r="25" spans="1:14" ht="12.75">
      <c r="A25" s="45"/>
      <c r="B25" s="52" t="s">
        <v>53</v>
      </c>
      <c r="C25" s="35">
        <v>0.3</v>
      </c>
      <c r="D25" s="36"/>
      <c r="E25" s="36"/>
      <c r="F25" s="36"/>
      <c r="G25" s="36"/>
      <c r="H25" s="36"/>
      <c r="I25" s="37"/>
      <c r="J25" s="43"/>
      <c r="K25" s="20"/>
      <c r="L25" s="20"/>
      <c r="M25" s="248">
        <f t="shared" si="1"/>
        <v>0</v>
      </c>
      <c r="N25" s="28"/>
    </row>
    <row r="26" spans="1:14" ht="12.75">
      <c r="A26" s="38" t="s">
        <v>34</v>
      </c>
      <c r="B26" s="40" t="s">
        <v>54</v>
      </c>
      <c r="C26" s="40">
        <v>1</v>
      </c>
      <c r="D26" s="41"/>
      <c r="E26" s="41"/>
      <c r="F26" s="41"/>
      <c r="G26" s="41"/>
      <c r="H26" s="41"/>
      <c r="I26" s="42"/>
      <c r="J26" s="43"/>
      <c r="K26" s="20"/>
      <c r="L26" s="20"/>
      <c r="M26" s="248">
        <f t="shared" si="1"/>
        <v>0</v>
      </c>
      <c r="N26" s="28"/>
    </row>
    <row r="27" spans="1:14" ht="12.75">
      <c r="A27" s="45"/>
      <c r="B27" s="52" t="s">
        <v>55</v>
      </c>
      <c r="C27" s="35">
        <v>0.5</v>
      </c>
      <c r="D27" s="36"/>
      <c r="E27" s="36"/>
      <c r="F27" s="36"/>
      <c r="G27" s="36"/>
      <c r="H27" s="36"/>
      <c r="I27" s="37"/>
      <c r="J27" s="53"/>
      <c r="K27" s="54"/>
      <c r="L27" s="54"/>
      <c r="M27" s="248">
        <f t="shared" si="1"/>
        <v>0</v>
      </c>
      <c r="N27" s="28"/>
    </row>
    <row r="28" spans="1:14" ht="12.75">
      <c r="A28" s="55" t="s">
        <v>36</v>
      </c>
      <c r="B28" s="52"/>
      <c r="C28" s="35">
        <v>0.8</v>
      </c>
      <c r="D28" s="36"/>
      <c r="E28" s="36"/>
      <c r="F28" s="36"/>
      <c r="G28" s="36"/>
      <c r="H28" s="56"/>
      <c r="I28" s="37"/>
      <c r="J28" s="47"/>
      <c r="K28" s="20"/>
      <c r="L28" s="20"/>
      <c r="M28" s="248">
        <f t="shared" si="1"/>
        <v>0</v>
      </c>
      <c r="N28" s="28"/>
    </row>
    <row r="29" spans="1:14" ht="13.5" thickBot="1">
      <c r="A29" s="57" t="s">
        <v>38</v>
      </c>
      <c r="B29" s="58"/>
      <c r="C29" s="59">
        <v>0.1</v>
      </c>
      <c r="D29" s="60"/>
      <c r="E29" s="60"/>
      <c r="F29" s="61"/>
      <c r="G29" s="60"/>
      <c r="H29" s="60"/>
      <c r="I29" s="62"/>
      <c r="J29" s="43"/>
      <c r="K29" s="20"/>
      <c r="L29" s="20"/>
      <c r="M29" s="248">
        <f t="shared" si="1"/>
        <v>0</v>
      </c>
      <c r="N29" s="28"/>
    </row>
    <row r="30" spans="1:14" ht="13.5" thickBot="1">
      <c r="A30" s="43"/>
      <c r="B30" s="20"/>
      <c r="C30" s="20"/>
      <c r="D30" s="64"/>
      <c r="E30" s="64"/>
      <c r="F30" s="64"/>
      <c r="G30" s="64"/>
      <c r="H30" s="64"/>
      <c r="I30" s="64"/>
      <c r="J30" s="20"/>
      <c r="K30" s="20"/>
      <c r="L30" s="20"/>
      <c r="M30" s="249"/>
      <c r="N30" s="20"/>
    </row>
    <row r="31" spans="1:14" ht="13.5" thickBot="1">
      <c r="A31" s="29" t="s">
        <v>43</v>
      </c>
      <c r="B31" s="30"/>
      <c r="C31" s="31"/>
      <c r="D31" s="99">
        <v>13</v>
      </c>
      <c r="E31" s="99">
        <v>14</v>
      </c>
      <c r="F31" s="100">
        <v>15</v>
      </c>
      <c r="G31" s="100">
        <v>16</v>
      </c>
      <c r="H31" s="100">
        <v>17</v>
      </c>
      <c r="I31" s="101">
        <v>18</v>
      </c>
      <c r="J31" s="20"/>
      <c r="K31" s="20"/>
      <c r="L31" s="20"/>
      <c r="M31" s="249"/>
      <c r="N31" s="20"/>
    </row>
    <row r="32" spans="1:14" ht="12.75">
      <c r="A32" s="33" t="s">
        <v>44</v>
      </c>
      <c r="B32" s="34"/>
      <c r="C32" s="35">
        <v>0.9</v>
      </c>
      <c r="D32" s="36"/>
      <c r="E32" s="36"/>
      <c r="F32" s="36"/>
      <c r="G32" s="36"/>
      <c r="H32" s="36"/>
      <c r="I32" s="37"/>
      <c r="J32" s="20"/>
      <c r="K32" s="20"/>
      <c r="L32" s="20"/>
      <c r="M32" s="250">
        <f>SUM(D32:I32)</f>
        <v>0</v>
      </c>
      <c r="N32" s="20"/>
    </row>
    <row r="33" spans="1:14" ht="12.75">
      <c r="A33" s="38" t="s">
        <v>45</v>
      </c>
      <c r="B33" s="39" t="s">
        <v>46</v>
      </c>
      <c r="C33" s="40">
        <v>1</v>
      </c>
      <c r="D33" s="41"/>
      <c r="E33" s="41"/>
      <c r="F33" s="41"/>
      <c r="G33" s="41"/>
      <c r="H33" s="41"/>
      <c r="I33" s="42"/>
      <c r="J33" s="20"/>
      <c r="K33" s="20"/>
      <c r="L33" s="20"/>
      <c r="M33" s="250">
        <f aca="true" t="shared" si="2" ref="M33:M43">SUM(D33:I33)</f>
        <v>0</v>
      </c>
      <c r="N33" s="20"/>
    </row>
    <row r="34" spans="1:14" ht="12.75">
      <c r="A34" s="44"/>
      <c r="B34" s="39" t="s">
        <v>47</v>
      </c>
      <c r="C34" s="40">
        <v>0.8</v>
      </c>
      <c r="D34" s="41"/>
      <c r="E34" s="41"/>
      <c r="F34" s="41"/>
      <c r="G34" s="41"/>
      <c r="H34" s="41"/>
      <c r="I34" s="42"/>
      <c r="J34" s="20"/>
      <c r="K34" s="20"/>
      <c r="L34" s="20"/>
      <c r="M34" s="250">
        <f t="shared" si="2"/>
        <v>0</v>
      </c>
      <c r="N34" s="20"/>
    </row>
    <row r="35" spans="1:14" ht="12.75">
      <c r="A35" s="45"/>
      <c r="B35" s="46" t="s">
        <v>48</v>
      </c>
      <c r="C35" s="35">
        <v>0.7</v>
      </c>
      <c r="D35" s="36"/>
      <c r="E35" s="36"/>
      <c r="F35" s="36"/>
      <c r="G35" s="36"/>
      <c r="H35" s="36"/>
      <c r="I35" s="37"/>
      <c r="J35" s="47"/>
      <c r="K35" s="20"/>
      <c r="L35" s="20"/>
      <c r="M35" s="250">
        <f t="shared" si="2"/>
        <v>0</v>
      </c>
      <c r="N35" s="20"/>
    </row>
    <row r="36" spans="1:14" ht="12.75">
      <c r="A36" s="48" t="s">
        <v>35</v>
      </c>
      <c r="B36" s="49" t="s">
        <v>49</v>
      </c>
      <c r="C36" s="40">
        <v>0.9</v>
      </c>
      <c r="D36" s="41"/>
      <c r="E36" s="41"/>
      <c r="F36" s="41"/>
      <c r="G36" s="41"/>
      <c r="H36" s="41"/>
      <c r="I36" s="42"/>
      <c r="J36" s="43"/>
      <c r="K36" s="20"/>
      <c r="L36" s="20"/>
      <c r="M36" s="250">
        <f t="shared" si="2"/>
        <v>0</v>
      </c>
      <c r="N36" s="20"/>
    </row>
    <row r="37" spans="1:14" ht="12.75">
      <c r="A37" s="50"/>
      <c r="B37" s="40" t="s">
        <v>50</v>
      </c>
      <c r="C37" s="40">
        <v>0.8</v>
      </c>
      <c r="D37" s="41"/>
      <c r="E37" s="41"/>
      <c r="F37" s="41"/>
      <c r="G37" s="41"/>
      <c r="H37" s="41"/>
      <c r="I37" s="42"/>
      <c r="J37" s="43"/>
      <c r="K37" s="20"/>
      <c r="L37" s="20"/>
      <c r="M37" s="250">
        <f t="shared" si="2"/>
        <v>0</v>
      </c>
      <c r="N37" s="20"/>
    </row>
    <row r="38" spans="1:14" ht="12.75">
      <c r="A38" s="44"/>
      <c r="B38" s="51" t="s">
        <v>51</v>
      </c>
      <c r="C38" s="40">
        <v>0.5</v>
      </c>
      <c r="D38" s="41"/>
      <c r="E38" s="41"/>
      <c r="F38" s="41"/>
      <c r="G38" s="41"/>
      <c r="H38" s="41"/>
      <c r="I38" s="42"/>
      <c r="J38" s="47" t="s">
        <v>52</v>
      </c>
      <c r="K38" s="20"/>
      <c r="L38" s="20"/>
      <c r="M38" s="250">
        <f t="shared" si="2"/>
        <v>0</v>
      </c>
      <c r="N38" s="20"/>
    </row>
    <row r="39" spans="1:14" ht="12.75">
      <c r="A39" s="45"/>
      <c r="B39" s="52" t="s">
        <v>53</v>
      </c>
      <c r="C39" s="35">
        <v>0.3</v>
      </c>
      <c r="D39" s="36"/>
      <c r="E39" s="36"/>
      <c r="F39" s="36"/>
      <c r="G39" s="36"/>
      <c r="H39" s="36"/>
      <c r="I39" s="37"/>
      <c r="J39" s="43"/>
      <c r="K39" s="20"/>
      <c r="L39" s="20"/>
      <c r="M39" s="250">
        <f t="shared" si="2"/>
        <v>0</v>
      </c>
      <c r="N39" s="20"/>
    </row>
    <row r="40" spans="1:14" ht="12.75">
      <c r="A40" s="38" t="s">
        <v>34</v>
      </c>
      <c r="B40" s="40" t="s">
        <v>54</v>
      </c>
      <c r="C40" s="40">
        <v>1</v>
      </c>
      <c r="D40" s="41"/>
      <c r="E40" s="41"/>
      <c r="F40" s="41"/>
      <c r="G40" s="41"/>
      <c r="H40" s="41"/>
      <c r="I40" s="42"/>
      <c r="J40" s="43"/>
      <c r="K40" s="20"/>
      <c r="L40" s="20"/>
      <c r="M40" s="250">
        <f t="shared" si="2"/>
        <v>0</v>
      </c>
      <c r="N40" s="20"/>
    </row>
    <row r="41" spans="1:14" ht="12.75">
      <c r="A41" s="45"/>
      <c r="B41" s="52" t="s">
        <v>55</v>
      </c>
      <c r="C41" s="35">
        <v>0.5</v>
      </c>
      <c r="D41" s="36"/>
      <c r="E41" s="36"/>
      <c r="F41" s="36"/>
      <c r="G41" s="36"/>
      <c r="H41" s="36"/>
      <c r="I41" s="37"/>
      <c r="J41" s="53" t="s">
        <v>56</v>
      </c>
      <c r="K41" s="54"/>
      <c r="L41" s="54"/>
      <c r="M41" s="250">
        <f t="shared" si="2"/>
        <v>0</v>
      </c>
      <c r="N41" s="20"/>
    </row>
    <row r="42" spans="1:14" ht="12.75">
      <c r="A42" s="55" t="s">
        <v>36</v>
      </c>
      <c r="B42" s="52"/>
      <c r="C42" s="35">
        <v>0.8</v>
      </c>
      <c r="D42" s="36"/>
      <c r="E42" s="36"/>
      <c r="F42" s="36"/>
      <c r="G42" s="36"/>
      <c r="H42" s="56"/>
      <c r="I42" s="37"/>
      <c r="J42" s="47"/>
      <c r="K42" s="20"/>
      <c r="L42" s="20"/>
      <c r="M42" s="250">
        <f t="shared" si="2"/>
        <v>0</v>
      </c>
      <c r="N42" s="20"/>
    </row>
    <row r="43" spans="1:14" ht="13.5" thickBot="1">
      <c r="A43" s="57" t="s">
        <v>38</v>
      </c>
      <c r="B43" s="58"/>
      <c r="C43" s="59">
        <v>0.1</v>
      </c>
      <c r="D43" s="60"/>
      <c r="E43" s="60"/>
      <c r="F43" s="61"/>
      <c r="G43" s="60"/>
      <c r="H43" s="60"/>
      <c r="I43" s="62"/>
      <c r="J43" s="43"/>
      <c r="K43" s="20"/>
      <c r="L43" s="20"/>
      <c r="M43" s="250">
        <f t="shared" si="2"/>
        <v>0</v>
      </c>
      <c r="N43" s="20"/>
    </row>
    <row r="44" spans="1:14" ht="13.5" thickBot="1">
      <c r="A44" s="20"/>
      <c r="B44" s="20"/>
      <c r="C44" s="20"/>
      <c r="D44" s="64"/>
      <c r="E44" s="64"/>
      <c r="F44" s="64"/>
      <c r="G44" s="64"/>
      <c r="H44" s="64"/>
      <c r="I44" s="64"/>
      <c r="J44" s="20"/>
      <c r="K44" s="20"/>
      <c r="L44" s="20"/>
      <c r="M44" s="249"/>
      <c r="N44" s="20"/>
    </row>
    <row r="45" spans="1:14" ht="13.5" thickBot="1">
      <c r="A45" s="29" t="s">
        <v>43</v>
      </c>
      <c r="B45" s="30"/>
      <c r="C45" s="31"/>
      <c r="D45" s="99">
        <v>19</v>
      </c>
      <c r="E45" s="99">
        <v>20</v>
      </c>
      <c r="F45" s="100">
        <v>21</v>
      </c>
      <c r="G45" s="100">
        <v>22</v>
      </c>
      <c r="H45" s="100">
        <v>23</v>
      </c>
      <c r="I45" s="101">
        <v>24</v>
      </c>
      <c r="J45" s="20"/>
      <c r="K45" s="20"/>
      <c r="L45" s="20"/>
      <c r="M45" s="249"/>
      <c r="N45" s="20"/>
    </row>
    <row r="46" spans="1:14" ht="12.75">
      <c r="A46" s="33" t="s">
        <v>44</v>
      </c>
      <c r="B46" s="34"/>
      <c r="C46" s="35">
        <v>0.9</v>
      </c>
      <c r="D46" s="36"/>
      <c r="E46" s="36"/>
      <c r="F46" s="36"/>
      <c r="G46" s="36"/>
      <c r="H46" s="36"/>
      <c r="I46" s="37"/>
      <c r="J46" s="20"/>
      <c r="K46" s="20"/>
      <c r="L46" s="20"/>
      <c r="M46" s="250">
        <f>SUM(D46:I46)</f>
        <v>0</v>
      </c>
      <c r="N46" s="20"/>
    </row>
    <row r="47" spans="1:14" ht="12.75">
      <c r="A47" s="38" t="s">
        <v>45</v>
      </c>
      <c r="B47" s="39" t="s">
        <v>46</v>
      </c>
      <c r="C47" s="40">
        <v>1</v>
      </c>
      <c r="D47" s="41"/>
      <c r="E47" s="41"/>
      <c r="F47" s="41"/>
      <c r="G47" s="41"/>
      <c r="H47" s="41"/>
      <c r="I47" s="42"/>
      <c r="J47" s="20"/>
      <c r="K47" s="20"/>
      <c r="L47" s="20"/>
      <c r="M47" s="250">
        <v>0</v>
      </c>
      <c r="N47" s="20"/>
    </row>
    <row r="48" spans="1:14" ht="12.75">
      <c r="A48" s="44"/>
      <c r="B48" s="39" t="s">
        <v>47</v>
      </c>
      <c r="C48" s="40">
        <v>0.8</v>
      </c>
      <c r="D48" s="41"/>
      <c r="E48" s="41"/>
      <c r="F48" s="41"/>
      <c r="G48" s="41"/>
      <c r="H48" s="41"/>
      <c r="I48" s="42"/>
      <c r="J48" s="20"/>
      <c r="K48" s="20"/>
      <c r="L48" s="20"/>
      <c r="M48" s="250">
        <v>0</v>
      </c>
      <c r="N48" s="20"/>
    </row>
    <row r="49" spans="1:14" ht="12.75">
      <c r="A49" s="45"/>
      <c r="B49" s="46" t="s">
        <v>48</v>
      </c>
      <c r="C49" s="35">
        <v>0.7</v>
      </c>
      <c r="D49" s="36"/>
      <c r="E49" s="36"/>
      <c r="F49" s="36"/>
      <c r="G49" s="36"/>
      <c r="H49" s="36"/>
      <c r="I49" s="37"/>
      <c r="J49" s="47"/>
      <c r="K49" s="20"/>
      <c r="L49" s="20"/>
      <c r="M49" s="250">
        <v>0</v>
      </c>
      <c r="N49" s="20"/>
    </row>
    <row r="50" spans="1:14" ht="12.75">
      <c r="A50" s="48" t="s">
        <v>35</v>
      </c>
      <c r="B50" s="49" t="s">
        <v>49</v>
      </c>
      <c r="C50" s="40">
        <v>0.9</v>
      </c>
      <c r="D50" s="41"/>
      <c r="E50" s="41"/>
      <c r="F50" s="41"/>
      <c r="G50" s="41"/>
      <c r="H50" s="41"/>
      <c r="I50" s="42"/>
      <c r="J50" s="43"/>
      <c r="K50" s="20"/>
      <c r="L50" s="20"/>
      <c r="M50" s="250">
        <v>0</v>
      </c>
      <c r="N50" s="20"/>
    </row>
    <row r="51" spans="1:14" ht="12.75">
      <c r="A51" s="50"/>
      <c r="B51" s="40" t="s">
        <v>50</v>
      </c>
      <c r="C51" s="40">
        <v>0.8</v>
      </c>
      <c r="D51" s="41"/>
      <c r="E51" s="41"/>
      <c r="F51" s="41"/>
      <c r="G51" s="41"/>
      <c r="H51" s="41"/>
      <c r="I51" s="42"/>
      <c r="J51" s="43"/>
      <c r="K51" s="20"/>
      <c r="L51" s="20"/>
      <c r="M51" s="250">
        <v>0</v>
      </c>
      <c r="N51" s="20"/>
    </row>
    <row r="52" spans="1:14" ht="12.75">
      <c r="A52" s="44"/>
      <c r="B52" s="51" t="s">
        <v>51</v>
      </c>
      <c r="C52" s="40">
        <v>0.5</v>
      </c>
      <c r="D52" s="41"/>
      <c r="E52" s="41"/>
      <c r="F52" s="41"/>
      <c r="G52" s="41"/>
      <c r="H52" s="41"/>
      <c r="I52" s="42"/>
      <c r="J52" s="47"/>
      <c r="K52" s="20"/>
      <c r="L52" s="20"/>
      <c r="M52" s="250">
        <v>0</v>
      </c>
      <c r="N52" s="20"/>
    </row>
    <row r="53" spans="1:14" ht="12.75">
      <c r="A53" s="45"/>
      <c r="B53" s="52" t="s">
        <v>53</v>
      </c>
      <c r="C53" s="35">
        <v>0.3</v>
      </c>
      <c r="D53" s="36"/>
      <c r="E53" s="36"/>
      <c r="F53" s="36"/>
      <c r="G53" s="36"/>
      <c r="H53" s="36"/>
      <c r="I53" s="37"/>
      <c r="J53" s="43"/>
      <c r="K53" s="20"/>
      <c r="L53" s="20"/>
      <c r="M53" s="250">
        <v>0</v>
      </c>
      <c r="N53" s="20"/>
    </row>
    <row r="54" spans="1:14" ht="12.75">
      <c r="A54" s="38" t="s">
        <v>34</v>
      </c>
      <c r="B54" s="40" t="s">
        <v>54</v>
      </c>
      <c r="C54" s="40">
        <v>1</v>
      </c>
      <c r="D54" s="41"/>
      <c r="E54" s="41"/>
      <c r="F54" s="41"/>
      <c r="G54" s="41"/>
      <c r="H54" s="41"/>
      <c r="I54" s="42"/>
      <c r="J54" s="43"/>
      <c r="K54" s="20"/>
      <c r="L54" s="20"/>
      <c r="M54" s="250">
        <v>0</v>
      </c>
      <c r="N54" s="20"/>
    </row>
    <row r="55" spans="1:14" ht="12.75">
      <c r="A55" s="45"/>
      <c r="B55" s="52" t="s">
        <v>55</v>
      </c>
      <c r="C55" s="35">
        <v>0.5</v>
      </c>
      <c r="D55" s="36"/>
      <c r="E55" s="36"/>
      <c r="F55" s="36"/>
      <c r="G55" s="36"/>
      <c r="H55" s="36"/>
      <c r="I55" s="37"/>
      <c r="J55" s="53"/>
      <c r="K55" s="54"/>
      <c r="L55" s="54"/>
      <c r="M55" s="250">
        <v>0</v>
      </c>
      <c r="N55" s="20"/>
    </row>
    <row r="56" spans="1:14" ht="12.75">
      <c r="A56" s="55" t="s">
        <v>36</v>
      </c>
      <c r="B56" s="52"/>
      <c r="C56" s="35">
        <v>0.8</v>
      </c>
      <c r="D56" s="36"/>
      <c r="E56" s="36"/>
      <c r="F56" s="36"/>
      <c r="G56" s="36"/>
      <c r="H56" s="56"/>
      <c r="I56" s="37"/>
      <c r="J56" s="47"/>
      <c r="K56" s="20"/>
      <c r="L56" s="20"/>
      <c r="M56" s="250">
        <v>0</v>
      </c>
      <c r="N56" s="20"/>
    </row>
    <row r="57" spans="1:14" ht="13.5" thickBot="1">
      <c r="A57" s="57" t="s">
        <v>38</v>
      </c>
      <c r="B57" s="58"/>
      <c r="C57" s="59">
        <v>0.1</v>
      </c>
      <c r="D57" s="60"/>
      <c r="E57" s="60"/>
      <c r="F57" s="61"/>
      <c r="G57" s="60"/>
      <c r="H57" s="60"/>
      <c r="I57" s="62"/>
      <c r="J57" s="43"/>
      <c r="K57" s="20"/>
      <c r="L57" s="20"/>
      <c r="M57" s="250">
        <v>0</v>
      </c>
      <c r="N57" s="20"/>
    </row>
    <row r="58" spans="1:14" ht="13.5" thickBot="1">
      <c r="A58" s="20"/>
      <c r="B58" s="20"/>
      <c r="C58" s="20"/>
      <c r="D58" s="64"/>
      <c r="E58" s="64"/>
      <c r="F58" s="64"/>
      <c r="G58" s="64"/>
      <c r="H58" s="64"/>
      <c r="I58" s="64"/>
      <c r="J58" s="20"/>
      <c r="K58" s="20"/>
      <c r="L58" s="20"/>
      <c r="M58" s="250"/>
      <c r="N58" s="20"/>
    </row>
    <row r="59" spans="1:14" ht="13.5" thickBot="1">
      <c r="A59" s="29" t="s">
        <v>43</v>
      </c>
      <c r="B59" s="30"/>
      <c r="C59" s="31"/>
      <c r="D59" s="99">
        <v>25</v>
      </c>
      <c r="E59" s="99">
        <v>26</v>
      </c>
      <c r="F59" s="100">
        <v>27</v>
      </c>
      <c r="G59" s="100">
        <v>28</v>
      </c>
      <c r="H59" s="100">
        <v>29</v>
      </c>
      <c r="I59" s="101">
        <v>30</v>
      </c>
      <c r="J59" s="20"/>
      <c r="K59" s="20"/>
      <c r="L59" s="20"/>
      <c r="M59" s="249"/>
      <c r="N59" s="20"/>
    </row>
    <row r="60" spans="1:16" ht="12.75">
      <c r="A60" s="33" t="s">
        <v>44</v>
      </c>
      <c r="B60" s="34"/>
      <c r="C60" s="35">
        <v>0.9</v>
      </c>
      <c r="D60" s="36"/>
      <c r="E60" s="36"/>
      <c r="F60" s="36"/>
      <c r="G60" s="36"/>
      <c r="H60" s="36"/>
      <c r="I60" s="37"/>
      <c r="J60" s="20"/>
      <c r="K60" s="20"/>
      <c r="L60" s="20"/>
      <c r="M60" s="250">
        <f>SUM(D60:I60)</f>
        <v>0</v>
      </c>
      <c r="N60" s="20"/>
      <c r="P60">
        <f>SUM(M4+M18+M32+M46+M60)</f>
        <v>0</v>
      </c>
    </row>
    <row r="61" spans="1:16" ht="12.75">
      <c r="A61" s="38" t="s">
        <v>45</v>
      </c>
      <c r="B61" s="39" t="s">
        <v>46</v>
      </c>
      <c r="C61" s="40">
        <v>1</v>
      </c>
      <c r="D61" s="41"/>
      <c r="E61" s="41"/>
      <c r="F61" s="41"/>
      <c r="G61" s="41"/>
      <c r="H61" s="41"/>
      <c r="I61" s="42"/>
      <c r="J61" s="20"/>
      <c r="K61" s="20"/>
      <c r="L61" s="20"/>
      <c r="M61" s="250">
        <f aca="true" t="shared" si="3" ref="M61:M71">SUM(D61:I61)</f>
        <v>0</v>
      </c>
      <c r="N61" s="20"/>
      <c r="P61">
        <f>SUM(M5+M19+M33+M47+M61)</f>
        <v>0</v>
      </c>
    </row>
    <row r="62" spans="1:16" ht="12.75">
      <c r="A62" s="44"/>
      <c r="B62" s="39" t="s">
        <v>47</v>
      </c>
      <c r="C62" s="40">
        <v>0.8</v>
      </c>
      <c r="D62" s="41"/>
      <c r="E62" s="41"/>
      <c r="F62" s="41"/>
      <c r="G62" s="41"/>
      <c r="H62" s="41"/>
      <c r="I62" s="42"/>
      <c r="J62" s="20"/>
      <c r="K62" s="20"/>
      <c r="L62" s="20"/>
      <c r="M62" s="250">
        <f t="shared" si="3"/>
        <v>0</v>
      </c>
      <c r="N62" s="20"/>
      <c r="P62">
        <f aca="true" t="shared" si="4" ref="P62:P71">SUM(M6+M20+M34+M48+M62)</f>
        <v>0</v>
      </c>
    </row>
    <row r="63" spans="1:16" ht="12.75">
      <c r="A63" s="45"/>
      <c r="B63" s="46" t="s">
        <v>48</v>
      </c>
      <c r="C63" s="35">
        <v>0.7</v>
      </c>
      <c r="D63" s="36"/>
      <c r="E63" s="36"/>
      <c r="F63" s="36"/>
      <c r="G63" s="36"/>
      <c r="H63" s="36"/>
      <c r="I63" s="37"/>
      <c r="J63" s="47"/>
      <c r="K63" s="20"/>
      <c r="L63" s="20"/>
      <c r="M63" s="250">
        <f t="shared" si="3"/>
        <v>0</v>
      </c>
      <c r="N63" s="20"/>
      <c r="P63">
        <f t="shared" si="4"/>
        <v>0</v>
      </c>
    </row>
    <row r="64" spans="1:16" ht="12.75">
      <c r="A64" s="48" t="s">
        <v>35</v>
      </c>
      <c r="B64" s="49" t="s">
        <v>49</v>
      </c>
      <c r="C64" s="40">
        <v>0.9</v>
      </c>
      <c r="D64" s="41"/>
      <c r="E64" s="41"/>
      <c r="F64" s="41"/>
      <c r="G64" s="41"/>
      <c r="H64" s="41"/>
      <c r="I64" s="42"/>
      <c r="J64" s="43"/>
      <c r="K64" s="20"/>
      <c r="L64" s="20"/>
      <c r="M64" s="250">
        <f t="shared" si="3"/>
        <v>0</v>
      </c>
      <c r="N64" s="20"/>
      <c r="P64">
        <f t="shared" si="4"/>
        <v>0</v>
      </c>
    </row>
    <row r="65" spans="1:16" ht="12.75">
      <c r="A65" s="50"/>
      <c r="B65" s="40" t="s">
        <v>50</v>
      </c>
      <c r="C65" s="40">
        <v>0.8</v>
      </c>
      <c r="D65" s="41"/>
      <c r="E65" s="41"/>
      <c r="F65" s="41"/>
      <c r="G65" s="41"/>
      <c r="H65" s="41"/>
      <c r="I65" s="42"/>
      <c r="J65" s="43"/>
      <c r="K65" s="20"/>
      <c r="L65" s="20"/>
      <c r="M65" s="250">
        <f t="shared" si="3"/>
        <v>0</v>
      </c>
      <c r="N65" s="20"/>
      <c r="P65">
        <f t="shared" si="4"/>
        <v>0</v>
      </c>
    </row>
    <row r="66" spans="1:16" ht="12.75">
      <c r="A66" s="44"/>
      <c r="B66" s="51" t="s">
        <v>51</v>
      </c>
      <c r="C66" s="40">
        <v>0.5</v>
      </c>
      <c r="D66" s="41"/>
      <c r="E66" s="41"/>
      <c r="F66" s="41"/>
      <c r="G66" s="41"/>
      <c r="H66" s="41"/>
      <c r="I66" s="42"/>
      <c r="J66" s="47" t="s">
        <v>52</v>
      </c>
      <c r="K66" s="20"/>
      <c r="L66" s="20"/>
      <c r="M66" s="250">
        <f t="shared" si="3"/>
        <v>0</v>
      </c>
      <c r="N66" s="20"/>
      <c r="P66">
        <f t="shared" si="4"/>
        <v>0</v>
      </c>
    </row>
    <row r="67" spans="1:16" ht="12.75">
      <c r="A67" s="45"/>
      <c r="B67" s="52" t="s">
        <v>53</v>
      </c>
      <c r="C67" s="35">
        <v>0.3</v>
      </c>
      <c r="D67" s="36"/>
      <c r="E67" s="36"/>
      <c r="F67" s="36"/>
      <c r="G67" s="36"/>
      <c r="H67" s="36"/>
      <c r="I67" s="37"/>
      <c r="J67" s="43"/>
      <c r="K67" s="20"/>
      <c r="L67" s="20"/>
      <c r="M67" s="250">
        <f t="shared" si="3"/>
        <v>0</v>
      </c>
      <c r="N67" s="20"/>
      <c r="P67">
        <f t="shared" si="4"/>
        <v>0</v>
      </c>
    </row>
    <row r="68" spans="1:16" ht="12.75">
      <c r="A68" s="38" t="s">
        <v>34</v>
      </c>
      <c r="B68" s="40" t="s">
        <v>54</v>
      </c>
      <c r="C68" s="40">
        <v>1</v>
      </c>
      <c r="D68" s="41"/>
      <c r="E68" s="41"/>
      <c r="F68" s="41"/>
      <c r="G68" s="41"/>
      <c r="H68" s="41"/>
      <c r="I68" s="42"/>
      <c r="J68" s="43"/>
      <c r="K68" s="20"/>
      <c r="L68" s="20"/>
      <c r="M68" s="250">
        <f t="shared" si="3"/>
        <v>0</v>
      </c>
      <c r="N68" s="20"/>
      <c r="P68">
        <f t="shared" si="4"/>
        <v>0</v>
      </c>
    </row>
    <row r="69" spans="1:16" ht="12.75">
      <c r="A69" s="45"/>
      <c r="B69" s="52" t="s">
        <v>55</v>
      </c>
      <c r="C69" s="35">
        <v>0.5</v>
      </c>
      <c r="D69" s="36"/>
      <c r="E69" s="36"/>
      <c r="F69" s="36"/>
      <c r="G69" s="36"/>
      <c r="H69" s="36"/>
      <c r="I69" s="37"/>
      <c r="J69" s="53" t="s">
        <v>56</v>
      </c>
      <c r="K69" s="54"/>
      <c r="L69" s="54"/>
      <c r="M69" s="250">
        <f t="shared" si="3"/>
        <v>0</v>
      </c>
      <c r="N69" s="20"/>
      <c r="P69">
        <f t="shared" si="4"/>
        <v>0</v>
      </c>
    </row>
    <row r="70" spans="1:16" ht="12.75">
      <c r="A70" s="55" t="s">
        <v>36</v>
      </c>
      <c r="B70" s="52"/>
      <c r="C70" s="35">
        <v>0.8</v>
      </c>
      <c r="D70" s="36"/>
      <c r="E70" s="36"/>
      <c r="F70" s="36"/>
      <c r="G70" s="36"/>
      <c r="H70" s="56"/>
      <c r="I70" s="37"/>
      <c r="J70" s="47"/>
      <c r="K70" s="20"/>
      <c r="L70" s="20"/>
      <c r="M70" s="250">
        <f t="shared" si="3"/>
        <v>0</v>
      </c>
      <c r="N70" s="20"/>
      <c r="P70">
        <f t="shared" si="4"/>
        <v>0</v>
      </c>
    </row>
    <row r="71" spans="1:16" ht="13.5" thickBot="1">
      <c r="A71" s="57" t="s">
        <v>38</v>
      </c>
      <c r="B71" s="58"/>
      <c r="C71" s="59">
        <v>0.1</v>
      </c>
      <c r="D71" s="60"/>
      <c r="E71" s="60"/>
      <c r="F71" s="61"/>
      <c r="G71" s="60"/>
      <c r="H71" s="60"/>
      <c r="I71" s="62"/>
      <c r="J71" s="43"/>
      <c r="K71" s="20"/>
      <c r="L71" s="20"/>
      <c r="M71" s="250">
        <f t="shared" si="3"/>
        <v>0</v>
      </c>
      <c r="N71" s="20"/>
      <c r="P71">
        <f t="shared" si="4"/>
        <v>0</v>
      </c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</sheetData>
  <sheetProtection password="DA77" sheet="1" objects="1" scenarios="1"/>
  <mergeCells count="2">
    <mergeCell ref="A1:I1"/>
    <mergeCell ref="A2:B2"/>
  </mergeCells>
  <dataValidations count="1">
    <dataValidation type="decimal" allowBlank="1" showInputMessage="1" showErrorMessage="1" sqref="D4:I15 D18:I29 D32:I43 D46:I57 D60:I71">
      <formula1>1</formula1>
      <formula2>2000</formula2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72"/>
  <sheetViews>
    <sheetView showRowColHeaders="0" showZeros="0" zoomScale="93" zoomScaleNormal="93" zoomScalePageLayoutView="0" workbookViewId="0" topLeftCell="A1">
      <selection activeCell="B2" sqref="B2:C2"/>
    </sheetView>
  </sheetViews>
  <sheetFormatPr defaultColWidth="9.140625" defaultRowHeight="12.75"/>
  <cols>
    <col min="1" max="1" width="0.9921875" style="0" customWidth="1"/>
    <col min="11" max="11" width="5.421875" style="0" customWidth="1"/>
    <col min="19" max="19" width="17.57421875" style="0" customWidth="1"/>
    <col min="20" max="20" width="26.57421875" style="0" customWidth="1"/>
    <col min="21" max="21" width="9.57421875" style="0" customWidth="1"/>
  </cols>
  <sheetData>
    <row r="1" spans="1:17" ht="39.75" customHeight="1">
      <c r="A1" s="20"/>
      <c r="B1" s="65"/>
      <c r="C1" s="66" t="s">
        <v>9</v>
      </c>
      <c r="D1" s="67"/>
      <c r="E1" s="67"/>
      <c r="F1" s="67"/>
      <c r="G1" s="54"/>
      <c r="H1" s="54"/>
      <c r="I1" s="54"/>
      <c r="J1" s="54"/>
      <c r="K1" s="54"/>
      <c r="L1" s="20"/>
      <c r="M1" s="20"/>
      <c r="N1" s="20"/>
      <c r="O1" s="20"/>
      <c r="P1" s="20"/>
      <c r="Q1" s="20"/>
    </row>
    <row r="2" spans="1:21" ht="12.75">
      <c r="A2" s="20"/>
      <c r="B2" s="515" t="s">
        <v>895</v>
      </c>
      <c r="C2" s="516"/>
      <c r="D2" s="69"/>
      <c r="E2" s="70"/>
      <c r="F2" s="71"/>
      <c r="G2" s="517"/>
      <c r="H2" s="518"/>
      <c r="I2" s="70"/>
      <c r="J2" s="70"/>
      <c r="K2" s="71"/>
      <c r="L2" s="20"/>
      <c r="M2" s="20"/>
      <c r="N2" s="20"/>
      <c r="O2" s="20"/>
      <c r="P2" s="20"/>
      <c r="Q2" s="20"/>
      <c r="U2" s="368" t="s">
        <v>235</v>
      </c>
    </row>
    <row r="3" spans="1:21" ht="12.75">
      <c r="A3" s="20"/>
      <c r="B3" s="477">
        <f>'Basic Info'!C9</f>
        <v>0</v>
      </c>
      <c r="C3" s="478"/>
      <c r="D3" s="478"/>
      <c r="E3" s="478"/>
      <c r="F3" s="479"/>
      <c r="G3" s="471"/>
      <c r="H3" s="472"/>
      <c r="I3" s="472"/>
      <c r="J3" s="472"/>
      <c r="K3" s="473"/>
      <c r="L3" s="20"/>
      <c r="M3" s="20"/>
      <c r="N3" s="20"/>
      <c r="O3" s="20"/>
      <c r="P3" s="20"/>
      <c r="Q3" s="20"/>
      <c r="U3" s="368" t="s">
        <v>77</v>
      </c>
    </row>
    <row r="4" spans="1:21" ht="12.75">
      <c r="A4" s="20"/>
      <c r="B4" s="68" t="s">
        <v>10</v>
      </c>
      <c r="C4" s="70"/>
      <c r="D4" s="70"/>
      <c r="E4" s="70"/>
      <c r="F4" s="71"/>
      <c r="G4" s="68" t="s">
        <v>11</v>
      </c>
      <c r="H4" s="70"/>
      <c r="I4" s="70"/>
      <c r="J4" s="70"/>
      <c r="K4" s="71"/>
      <c r="L4" s="20"/>
      <c r="M4" s="20"/>
      <c r="N4" s="20"/>
      <c r="O4" s="20"/>
      <c r="P4" s="20"/>
      <c r="Q4" s="20"/>
      <c r="S4" t="s">
        <v>235</v>
      </c>
      <c r="U4" s="368" t="s">
        <v>79</v>
      </c>
    </row>
    <row r="5" spans="1:21" ht="12.75">
      <c r="A5" s="20"/>
      <c r="B5" s="474" t="s">
        <v>796</v>
      </c>
      <c r="C5" s="472"/>
      <c r="D5" s="472"/>
      <c r="E5" s="472"/>
      <c r="F5" s="473"/>
      <c r="G5" s="474"/>
      <c r="H5" s="472"/>
      <c r="I5" s="472"/>
      <c r="J5" s="472"/>
      <c r="K5" s="473"/>
      <c r="L5" s="20"/>
      <c r="M5" s="20"/>
      <c r="N5" s="20"/>
      <c r="O5" s="20"/>
      <c r="P5" s="20"/>
      <c r="Q5" s="20"/>
      <c r="S5" t="s">
        <v>167</v>
      </c>
      <c r="U5" s="368" t="s">
        <v>82</v>
      </c>
    </row>
    <row r="6" spans="1:21" ht="12.75">
      <c r="A6" s="20"/>
      <c r="B6" s="525" t="s">
        <v>294</v>
      </c>
      <c r="C6" s="526"/>
      <c r="D6" s="526"/>
      <c r="E6" s="526"/>
      <c r="F6" s="526"/>
      <c r="G6" s="526"/>
      <c r="H6" s="526"/>
      <c r="I6" s="526"/>
      <c r="J6" s="526"/>
      <c r="K6" s="527"/>
      <c r="L6" s="20"/>
      <c r="M6" s="20"/>
      <c r="N6" s="20"/>
      <c r="O6" s="20"/>
      <c r="P6" s="20"/>
      <c r="Q6" s="20"/>
      <c r="S6" t="s">
        <v>168</v>
      </c>
      <c r="U6" s="368" t="s">
        <v>84</v>
      </c>
    </row>
    <row r="7" spans="1:21" ht="13.5" thickBot="1">
      <c r="A7" s="20"/>
      <c r="B7" s="528" t="s">
        <v>295</v>
      </c>
      <c r="C7" s="529"/>
      <c r="D7" s="529"/>
      <c r="E7" s="529"/>
      <c r="F7" s="529"/>
      <c r="G7" s="529"/>
      <c r="H7" s="529"/>
      <c r="I7" s="529"/>
      <c r="J7" s="529"/>
      <c r="K7" s="530"/>
      <c r="L7" s="20"/>
      <c r="M7" s="20"/>
      <c r="N7" s="20"/>
      <c r="O7" s="20"/>
      <c r="P7" s="20"/>
      <c r="Q7" s="20"/>
      <c r="S7" t="s">
        <v>168</v>
      </c>
      <c r="U7" s="368" t="s">
        <v>87</v>
      </c>
    </row>
    <row r="8" spans="1:21" ht="12.75">
      <c r="A8" s="20"/>
      <c r="B8" s="480" t="s">
        <v>12</v>
      </c>
      <c r="C8" s="481"/>
      <c r="D8" s="388" t="s">
        <v>794</v>
      </c>
      <c r="E8" s="388" t="s">
        <v>795</v>
      </c>
      <c r="F8" s="480" t="s">
        <v>297</v>
      </c>
      <c r="G8" s="481"/>
      <c r="H8" s="159" t="s">
        <v>14</v>
      </c>
      <c r="I8" s="162" t="s">
        <v>15</v>
      </c>
      <c r="J8" s="523" t="s">
        <v>298</v>
      </c>
      <c r="K8" s="524"/>
      <c r="L8" s="20"/>
      <c r="M8" s="20"/>
      <c r="N8" s="20"/>
      <c r="O8" s="20"/>
      <c r="P8" s="20"/>
      <c r="Q8" s="20"/>
      <c r="S8" t="s">
        <v>169</v>
      </c>
      <c r="U8" s="368" t="s">
        <v>81</v>
      </c>
    </row>
    <row r="9" spans="1:21" ht="12.75">
      <c r="A9" s="20"/>
      <c r="B9" s="475">
        <f>'Basic Info'!C15</f>
        <v>0</v>
      </c>
      <c r="C9" s="476"/>
      <c r="D9" s="389" t="str">
        <f>'Basic Info'!F19</f>
        <v>N/A</v>
      </c>
      <c r="E9" s="214" t="s">
        <v>235</v>
      </c>
      <c r="F9" s="519" t="str">
        <f>'Basic Info'!F17</f>
        <v>N/A</v>
      </c>
      <c r="G9" s="520"/>
      <c r="H9" s="254" t="str">
        <f>'Basic Info'!I17</f>
        <v>N/A</v>
      </c>
      <c r="I9" s="256">
        <f>'Basic Info'!K17</f>
        <v>4</v>
      </c>
      <c r="J9" s="531" t="str">
        <f>INDEX(S17:T24,MATCH(F9,S17:S24,0),2)</f>
        <v>N/A</v>
      </c>
      <c r="K9" s="532"/>
      <c r="L9" s="20"/>
      <c r="M9" s="20"/>
      <c r="N9" s="20"/>
      <c r="O9" s="20"/>
      <c r="P9" s="20"/>
      <c r="Q9" s="20"/>
      <c r="S9" t="s">
        <v>86</v>
      </c>
      <c r="U9" s="368" t="s">
        <v>88</v>
      </c>
    </row>
    <row r="10" spans="1:21" ht="12.75">
      <c r="A10" s="20"/>
      <c r="B10" s="167" t="s">
        <v>16</v>
      </c>
      <c r="C10" s="168" t="s">
        <v>17</v>
      </c>
      <c r="D10" s="169"/>
      <c r="E10" s="170"/>
      <c r="F10" s="171"/>
      <c r="G10" s="171"/>
      <c r="H10" s="171"/>
      <c r="I10" s="171"/>
      <c r="J10" s="171"/>
      <c r="K10" s="172"/>
      <c r="L10" s="20"/>
      <c r="M10" s="20"/>
      <c r="N10" s="20"/>
      <c r="O10" s="20"/>
      <c r="P10" s="20"/>
      <c r="Q10" s="20"/>
      <c r="S10" t="s">
        <v>204</v>
      </c>
      <c r="U10" s="368" t="s">
        <v>89</v>
      </c>
    </row>
    <row r="11" spans="1:21" ht="12.75">
      <c r="A11" s="20"/>
      <c r="B11" s="173" t="s">
        <v>18</v>
      </c>
      <c r="C11" s="550" t="s">
        <v>768</v>
      </c>
      <c r="D11" s="551"/>
      <c r="E11" s="551"/>
      <c r="F11" s="174" t="s">
        <v>19</v>
      </c>
      <c r="G11" s="192" t="s">
        <v>20</v>
      </c>
      <c r="H11" s="192"/>
      <c r="I11" s="175" t="s">
        <v>21</v>
      </c>
      <c r="J11" s="521" t="s">
        <v>22</v>
      </c>
      <c r="K11" s="522"/>
      <c r="L11" s="20"/>
      <c r="M11" s="20"/>
      <c r="N11" s="20"/>
      <c r="O11" s="20"/>
      <c r="P11" s="20"/>
      <c r="Q11" s="20"/>
      <c r="U11" s="368" t="s">
        <v>765</v>
      </c>
    </row>
    <row r="12" spans="1:21" ht="12.75">
      <c r="A12" s="20"/>
      <c r="B12" s="152" t="s">
        <v>275</v>
      </c>
      <c r="C12" s="544">
        <f>'Basic Info'!F11</f>
        <v>0</v>
      </c>
      <c r="D12" s="545"/>
      <c r="E12" s="546"/>
      <c r="F12" s="73" t="s">
        <v>19</v>
      </c>
      <c r="H12" s="257">
        <f>INDEX(T28:U48,MATCH(C28,T28:T48,0),2)</f>
        <v>0.004</v>
      </c>
      <c r="I12" s="74" t="s">
        <v>21</v>
      </c>
      <c r="J12" s="179">
        <f>C12*H12</f>
        <v>0</v>
      </c>
      <c r="K12" s="76" t="s">
        <v>23</v>
      </c>
      <c r="L12" s="20"/>
      <c r="M12" s="20"/>
      <c r="N12" s="20"/>
      <c r="O12" s="20"/>
      <c r="P12" s="20"/>
      <c r="Q12" s="20"/>
      <c r="U12" s="368" t="s">
        <v>90</v>
      </c>
    </row>
    <row r="13" spans="1:21" ht="12.75">
      <c r="A13" s="20"/>
      <c r="B13" s="153" t="s">
        <v>276</v>
      </c>
      <c r="C13" s="547"/>
      <c r="D13" s="548"/>
      <c r="E13" s="549"/>
      <c r="F13" s="34" t="s">
        <v>19</v>
      </c>
      <c r="G13" s="52"/>
      <c r="H13" s="257">
        <f>INDEX(T28:U48,MATCH(H28,T28:T48,0),2)</f>
        <v>0.006</v>
      </c>
      <c r="I13" s="78" t="s">
        <v>21</v>
      </c>
      <c r="J13" s="179">
        <f>C13*H13</f>
        <v>0</v>
      </c>
      <c r="K13" s="79" t="s">
        <v>23</v>
      </c>
      <c r="L13" s="20"/>
      <c r="M13" s="20"/>
      <c r="N13" s="20"/>
      <c r="O13" s="20"/>
      <c r="P13" s="20"/>
      <c r="Q13" s="20"/>
      <c r="S13" s="161" t="s">
        <v>300</v>
      </c>
      <c r="T13" s="151">
        <f>MIN(J14,J23)</f>
        <v>0</v>
      </c>
      <c r="U13" s="368" t="s">
        <v>91</v>
      </c>
    </row>
    <row r="14" spans="1:21" ht="13.5" thickBot="1">
      <c r="A14" s="20"/>
      <c r="B14" s="190" t="s">
        <v>24</v>
      </c>
      <c r="C14" s="191"/>
      <c r="D14" s="191"/>
      <c r="E14" s="191"/>
      <c r="F14" s="191"/>
      <c r="G14" s="191"/>
      <c r="H14" s="191"/>
      <c r="I14" s="191"/>
      <c r="J14" s="180">
        <f>SUM(J12:J13)</f>
        <v>0</v>
      </c>
      <c r="K14" s="165" t="s">
        <v>23</v>
      </c>
      <c r="L14" s="20"/>
      <c r="M14" s="20"/>
      <c r="N14" s="20"/>
      <c r="O14" s="20"/>
      <c r="P14" s="20"/>
      <c r="Q14" s="20"/>
      <c r="U14" s="368" t="s">
        <v>92</v>
      </c>
    </row>
    <row r="15" spans="1:21" ht="12.75">
      <c r="A15" s="20"/>
      <c r="B15" s="176" t="s">
        <v>25</v>
      </c>
      <c r="C15" s="512" t="s">
        <v>236</v>
      </c>
      <c r="D15" s="513"/>
      <c r="E15" s="513"/>
      <c r="F15" s="514"/>
      <c r="G15" s="176" t="s">
        <v>25</v>
      </c>
      <c r="H15" s="512" t="s">
        <v>236</v>
      </c>
      <c r="I15" s="513"/>
      <c r="J15" s="513"/>
      <c r="K15" s="514"/>
      <c r="L15" s="20"/>
      <c r="M15" s="20"/>
      <c r="N15" s="20"/>
      <c r="O15" s="20"/>
      <c r="P15" s="20"/>
      <c r="Q15" s="20"/>
      <c r="S15" s="160" t="s">
        <v>301</v>
      </c>
      <c r="T15" t="e">
        <f>OR(H42&lt;0.8,H42&gt;1.2,H42=1.2)</f>
        <v>#DIV/0!</v>
      </c>
      <c r="U15" s="368" t="s">
        <v>93</v>
      </c>
    </row>
    <row r="16" spans="1:21" ht="12.75">
      <c r="A16" s="20"/>
      <c r="B16" s="177" t="s">
        <v>26</v>
      </c>
      <c r="C16" s="535" t="s">
        <v>767</v>
      </c>
      <c r="D16" s="536"/>
      <c r="E16" s="533" t="s">
        <v>766</v>
      </c>
      <c r="F16" s="552"/>
      <c r="G16" s="177" t="s">
        <v>26</v>
      </c>
      <c r="H16" s="535" t="s">
        <v>767</v>
      </c>
      <c r="I16" s="536"/>
      <c r="J16" s="533" t="s">
        <v>766</v>
      </c>
      <c r="K16" s="534"/>
      <c r="L16" s="20"/>
      <c r="M16" s="20"/>
      <c r="N16" s="20"/>
      <c r="O16" s="20"/>
      <c r="P16" s="20"/>
      <c r="Q16" s="20"/>
      <c r="U16" s="368" t="s">
        <v>94</v>
      </c>
    </row>
    <row r="17" spans="1:20" ht="12.75">
      <c r="A17" s="20"/>
      <c r="B17" s="154" t="s">
        <v>27</v>
      </c>
      <c r="C17" s="236">
        <f>'Panel Sch'!P60</f>
        <v>0</v>
      </c>
      <c r="D17" s="239">
        <v>0.9</v>
      </c>
      <c r="E17" s="237">
        <f aca="true" t="shared" si="0" ref="E17:E22">C17*D17</f>
        <v>0</v>
      </c>
      <c r="F17" s="238" t="s">
        <v>23</v>
      </c>
      <c r="G17" s="80" t="s">
        <v>28</v>
      </c>
      <c r="H17" s="75">
        <f>'Panel Sch'!P66</f>
        <v>0</v>
      </c>
      <c r="I17" s="243">
        <v>0.5</v>
      </c>
      <c r="J17" s="234">
        <f aca="true" t="shared" si="1" ref="J17:J22">H17*I17</f>
        <v>0</v>
      </c>
      <c r="K17" s="229" t="s">
        <v>23</v>
      </c>
      <c r="L17" s="20"/>
      <c r="M17" s="20"/>
      <c r="N17" s="20"/>
      <c r="O17" s="20"/>
      <c r="P17" s="20"/>
      <c r="Q17" s="20"/>
      <c r="S17" t="s">
        <v>246</v>
      </c>
      <c r="T17" t="s">
        <v>246</v>
      </c>
    </row>
    <row r="18" spans="1:20" ht="12.75">
      <c r="A18" s="20"/>
      <c r="B18" s="155" t="s">
        <v>29</v>
      </c>
      <c r="C18" s="236">
        <f>'Panel Sch'!P61</f>
        <v>0</v>
      </c>
      <c r="D18" s="240">
        <v>1</v>
      </c>
      <c r="E18" s="231">
        <f t="shared" si="0"/>
        <v>0</v>
      </c>
      <c r="F18" s="229" t="s">
        <v>23</v>
      </c>
      <c r="G18" s="80" t="s">
        <v>30</v>
      </c>
      <c r="H18" s="236">
        <f>'Panel Sch'!P67</f>
        <v>0</v>
      </c>
      <c r="I18" s="239">
        <v>0.3</v>
      </c>
      <c r="J18" s="242">
        <f t="shared" si="1"/>
        <v>0</v>
      </c>
      <c r="K18" s="238" t="s">
        <v>23</v>
      </c>
      <c r="L18" s="20"/>
      <c r="M18" s="20"/>
      <c r="N18" s="20"/>
      <c r="O18" s="20"/>
      <c r="P18" s="20"/>
      <c r="Q18" s="20"/>
      <c r="S18" t="s">
        <v>235</v>
      </c>
      <c r="T18" t="s">
        <v>235</v>
      </c>
    </row>
    <row r="19" spans="1:29" ht="12.75">
      <c r="A19" s="20"/>
      <c r="B19" s="155" t="s">
        <v>31</v>
      </c>
      <c r="C19" s="236">
        <f>'Panel Sch'!P62</f>
        <v>0</v>
      </c>
      <c r="D19" s="239">
        <v>0.8</v>
      </c>
      <c r="E19" s="237">
        <f t="shared" si="0"/>
        <v>0</v>
      </c>
      <c r="F19" s="238" t="s">
        <v>23</v>
      </c>
      <c r="G19" s="80" t="s">
        <v>32</v>
      </c>
      <c r="H19" s="75">
        <f>'Panel Sch'!P68</f>
        <v>0</v>
      </c>
      <c r="I19" s="240">
        <v>1</v>
      </c>
      <c r="J19" s="234">
        <f t="shared" si="1"/>
        <v>0</v>
      </c>
      <c r="K19" s="229" t="s">
        <v>23</v>
      </c>
      <c r="L19" s="20"/>
      <c r="M19" s="20"/>
      <c r="N19" s="20"/>
      <c r="O19" s="20"/>
      <c r="P19" s="20"/>
      <c r="Q19" s="20"/>
      <c r="S19" t="s">
        <v>167</v>
      </c>
      <c r="T19" t="s">
        <v>235</v>
      </c>
      <c r="AC19" s="182"/>
    </row>
    <row r="20" spans="1:29" ht="12.75">
      <c r="A20" s="20"/>
      <c r="B20" s="155" t="s">
        <v>33</v>
      </c>
      <c r="C20" s="236">
        <f>'Panel Sch'!P63</f>
        <v>0</v>
      </c>
      <c r="D20" s="240">
        <v>0.7</v>
      </c>
      <c r="E20" s="231">
        <f t="shared" si="0"/>
        <v>0</v>
      </c>
      <c r="F20" s="229" t="s">
        <v>23</v>
      </c>
      <c r="G20" s="80" t="s">
        <v>34</v>
      </c>
      <c r="H20" s="236">
        <f>'Panel Sch'!P69</f>
        <v>0</v>
      </c>
      <c r="I20" s="239">
        <v>0.5</v>
      </c>
      <c r="J20" s="242">
        <f t="shared" si="1"/>
        <v>0</v>
      </c>
      <c r="K20" s="238" t="s">
        <v>23</v>
      </c>
      <c r="L20" s="20"/>
      <c r="M20" s="20"/>
      <c r="N20" s="20"/>
      <c r="O20" s="20"/>
      <c r="P20" s="20"/>
      <c r="Q20" s="20"/>
      <c r="S20" s="182" t="s">
        <v>168</v>
      </c>
      <c r="T20" s="151" t="e">
        <f>VLOOKUP(E43,Y34:Z42,2)</f>
        <v>#DIV/0!</v>
      </c>
      <c r="AC20" s="182"/>
    </row>
    <row r="21" spans="1:20" ht="12.75">
      <c r="A21" s="20"/>
      <c r="B21" s="155" t="s">
        <v>35</v>
      </c>
      <c r="C21" s="236">
        <f>'Panel Sch'!P64</f>
        <v>0</v>
      </c>
      <c r="D21" s="239">
        <v>0.9</v>
      </c>
      <c r="E21" s="237">
        <f t="shared" si="0"/>
        <v>0</v>
      </c>
      <c r="F21" s="238" t="s">
        <v>23</v>
      </c>
      <c r="G21" s="80" t="s">
        <v>36</v>
      </c>
      <c r="H21" s="75">
        <f>'Panel Sch'!P70</f>
        <v>0</v>
      </c>
      <c r="I21" s="240">
        <v>0.8</v>
      </c>
      <c r="J21" s="234">
        <f t="shared" si="1"/>
        <v>0</v>
      </c>
      <c r="K21" s="229" t="s">
        <v>23</v>
      </c>
      <c r="L21" s="20"/>
      <c r="M21" s="164"/>
      <c r="N21" s="20"/>
      <c r="O21" s="20"/>
      <c r="P21" s="20"/>
      <c r="Q21" s="20"/>
      <c r="S21" s="182" t="s">
        <v>169</v>
      </c>
      <c r="T21" s="151" t="e">
        <f>VLOOKUP(E43,AB35:AC46,2+X20)</f>
        <v>#DIV/0!</v>
      </c>
    </row>
    <row r="22" spans="1:20" ht="12.75">
      <c r="A22" s="20"/>
      <c r="B22" s="156" t="s">
        <v>37</v>
      </c>
      <c r="C22" s="236">
        <f>'Panel Sch'!P65</f>
        <v>0</v>
      </c>
      <c r="D22" s="241">
        <v>0.8</v>
      </c>
      <c r="E22" s="232">
        <f t="shared" si="0"/>
        <v>0</v>
      </c>
      <c r="F22" s="230" t="s">
        <v>23</v>
      </c>
      <c r="G22" s="156" t="s">
        <v>38</v>
      </c>
      <c r="H22" s="236">
        <f>'Panel Sch'!P71</f>
        <v>0</v>
      </c>
      <c r="I22" s="239">
        <v>0.1</v>
      </c>
      <c r="J22" s="242">
        <f t="shared" si="1"/>
        <v>0</v>
      </c>
      <c r="K22" s="238" t="s">
        <v>23</v>
      </c>
      <c r="L22" s="20"/>
      <c r="M22" s="20"/>
      <c r="N22" s="20"/>
      <c r="O22" s="20"/>
      <c r="P22" s="20"/>
      <c r="Q22" s="20"/>
      <c r="S22" t="s">
        <v>86</v>
      </c>
      <c r="T22" t="s">
        <v>235</v>
      </c>
    </row>
    <row r="23" spans="1:20" ht="12.75">
      <c r="A23" s="20"/>
      <c r="B23" s="538" t="s">
        <v>39</v>
      </c>
      <c r="C23" s="539"/>
      <c r="D23" s="539"/>
      <c r="E23" s="539"/>
      <c r="F23" s="539"/>
      <c r="G23" s="539"/>
      <c r="H23" s="539"/>
      <c r="I23" s="539"/>
      <c r="J23" s="235">
        <f>SUM(J17:J22)+SUM(E17:E22)</f>
        <v>0</v>
      </c>
      <c r="K23" s="233" t="s">
        <v>23</v>
      </c>
      <c r="L23" s="20"/>
      <c r="O23" s="20"/>
      <c r="P23" s="20"/>
      <c r="Q23" s="20"/>
      <c r="S23" t="s">
        <v>204</v>
      </c>
      <c r="T23" t="s">
        <v>235</v>
      </c>
    </row>
    <row r="24" spans="1:20" ht="12.75">
      <c r="A24" s="20"/>
      <c r="B24" s="482" t="s">
        <v>40</v>
      </c>
      <c r="C24" s="483"/>
      <c r="D24" s="483"/>
      <c r="E24" s="483"/>
      <c r="F24" s="483"/>
      <c r="G24" s="483"/>
      <c r="H24" s="483"/>
      <c r="I24" s="483"/>
      <c r="J24" s="483"/>
      <c r="K24" s="484"/>
      <c r="L24" s="20"/>
      <c r="M24" s="20"/>
      <c r="N24" s="20"/>
      <c r="O24" s="20"/>
      <c r="P24" s="20"/>
      <c r="Q24" s="20"/>
      <c r="S24" t="s">
        <v>246</v>
      </c>
      <c r="T24" t="s">
        <v>246</v>
      </c>
    </row>
    <row r="25" spans="1:17" ht="12.75">
      <c r="A25" s="20"/>
      <c r="B25" s="202"/>
      <c r="C25" s="203"/>
      <c r="D25" s="203"/>
      <c r="E25" s="203"/>
      <c r="F25" s="203"/>
      <c r="G25" s="486">
        <v>2</v>
      </c>
      <c r="H25" s="487"/>
      <c r="I25" s="487"/>
      <c r="J25" s="487"/>
      <c r="K25" s="488"/>
      <c r="L25" s="20"/>
      <c r="M25" s="20"/>
      <c r="N25" s="20"/>
      <c r="O25" s="20"/>
      <c r="P25" s="20"/>
      <c r="Q25" s="20"/>
    </row>
    <row r="26" spans="1:17" ht="12.75">
      <c r="A26" s="20"/>
      <c r="B26" s="509" t="s">
        <v>281</v>
      </c>
      <c r="C26" s="510"/>
      <c r="D26" s="510"/>
      <c r="E26" s="510"/>
      <c r="F26" s="511"/>
      <c r="G26" s="509" t="s">
        <v>282</v>
      </c>
      <c r="H26" s="510"/>
      <c r="I26" s="510"/>
      <c r="J26" s="510"/>
      <c r="K26" s="511"/>
      <c r="L26" s="20"/>
      <c r="M26" s="20"/>
      <c r="N26" s="20"/>
      <c r="O26" s="20"/>
      <c r="P26" s="20"/>
      <c r="Q26" s="20"/>
    </row>
    <row r="27" spans="1:21" ht="12.75">
      <c r="A27" s="20"/>
      <c r="B27" s="81"/>
      <c r="C27" s="485"/>
      <c r="D27" s="485"/>
      <c r="E27" s="82"/>
      <c r="F27" s="83"/>
      <c r="G27" s="81"/>
      <c r="H27" s="485"/>
      <c r="I27" s="485"/>
      <c r="J27" s="82"/>
      <c r="K27" s="84"/>
      <c r="L27" s="43"/>
      <c r="M27" s="20"/>
      <c r="N27" s="20"/>
      <c r="O27" s="20"/>
      <c r="P27" s="20"/>
      <c r="Q27" s="20"/>
      <c r="T27" s="161" t="s">
        <v>278</v>
      </c>
      <c r="U27" s="160" t="s">
        <v>279</v>
      </c>
    </row>
    <row r="28" spans="1:21" ht="12.75">
      <c r="A28" s="20"/>
      <c r="B28" s="81"/>
      <c r="C28" s="413" t="s">
        <v>259</v>
      </c>
      <c r="D28" s="434"/>
      <c r="E28" s="414"/>
      <c r="F28" s="83"/>
      <c r="G28" s="81"/>
      <c r="H28" s="413" t="s">
        <v>258</v>
      </c>
      <c r="I28" s="434"/>
      <c r="J28" s="414"/>
      <c r="K28" s="84"/>
      <c r="L28" s="20"/>
      <c r="M28" s="20"/>
      <c r="N28" s="20"/>
      <c r="O28" s="20"/>
      <c r="P28" s="20"/>
      <c r="Q28" s="20"/>
      <c r="T28" t="s">
        <v>246</v>
      </c>
      <c r="U28" t="s">
        <v>246</v>
      </c>
    </row>
    <row r="29" spans="1:22" ht="12.75">
      <c r="A29" s="20"/>
      <c r="B29" s="81"/>
      <c r="C29" s="485"/>
      <c r="D29" s="485"/>
      <c r="E29" s="82"/>
      <c r="F29" s="83"/>
      <c r="G29" s="81"/>
      <c r="H29" s="485"/>
      <c r="I29" s="485"/>
      <c r="J29" s="82"/>
      <c r="K29" s="84"/>
      <c r="L29" s="20"/>
      <c r="M29" s="20"/>
      <c r="N29" s="20"/>
      <c r="O29" s="20"/>
      <c r="P29" s="20"/>
      <c r="Q29" s="20"/>
      <c r="T29" s="150" t="s">
        <v>260</v>
      </c>
      <c r="U29">
        <v>0.006</v>
      </c>
      <c r="V29" s="150"/>
    </row>
    <row r="30" spans="1:28" ht="12.75">
      <c r="A30" s="20"/>
      <c r="B30" s="81"/>
      <c r="C30" s="485"/>
      <c r="D30" s="485"/>
      <c r="E30" s="82"/>
      <c r="F30" s="83"/>
      <c r="G30" s="81"/>
      <c r="H30" s="485"/>
      <c r="I30" s="485"/>
      <c r="J30" s="82"/>
      <c r="K30" s="84"/>
      <c r="L30" s="20"/>
      <c r="M30" s="20"/>
      <c r="N30" s="20"/>
      <c r="O30" s="20"/>
      <c r="P30" s="20"/>
      <c r="Q30" s="20"/>
      <c r="T30" s="150" t="s">
        <v>261</v>
      </c>
      <c r="U30">
        <v>0.016</v>
      </c>
      <c r="V30" s="150"/>
      <c r="W30" s="490"/>
      <c r="X30" s="490"/>
      <c r="Z30" s="489" t="s">
        <v>302</v>
      </c>
      <c r="AA30" s="489"/>
      <c r="AB30" s="489"/>
    </row>
    <row r="31" spans="1:22" ht="12.75">
      <c r="A31" s="20"/>
      <c r="B31" s="81"/>
      <c r="C31" s="485"/>
      <c r="D31" s="485"/>
      <c r="E31" s="82"/>
      <c r="F31" s="83"/>
      <c r="G31" s="81"/>
      <c r="H31" s="485"/>
      <c r="I31" s="485"/>
      <c r="J31" s="82"/>
      <c r="K31" s="84"/>
      <c r="L31" s="20"/>
      <c r="M31" s="20"/>
      <c r="N31" s="20"/>
      <c r="O31" s="20"/>
      <c r="P31" s="20"/>
      <c r="Q31" s="20"/>
      <c r="T31" s="150" t="s">
        <v>262</v>
      </c>
      <c r="U31">
        <v>0.007</v>
      </c>
      <c r="V31" s="150"/>
    </row>
    <row r="32" spans="1:26" ht="12.75">
      <c r="A32" s="20"/>
      <c r="B32" s="81"/>
      <c r="C32" s="485"/>
      <c r="D32" s="485"/>
      <c r="E32" s="82"/>
      <c r="F32" s="83"/>
      <c r="G32" s="81"/>
      <c r="H32" s="485"/>
      <c r="I32" s="485"/>
      <c r="J32" s="82"/>
      <c r="K32" s="84"/>
      <c r="L32" s="20"/>
      <c r="M32" s="20"/>
      <c r="N32" s="20"/>
      <c r="O32" s="20"/>
      <c r="P32" s="20"/>
      <c r="Q32" s="20"/>
      <c r="T32" s="150" t="s">
        <v>263</v>
      </c>
      <c r="U32">
        <v>0.012</v>
      </c>
      <c r="V32" s="150"/>
      <c r="Y32" s="489" t="s">
        <v>23</v>
      </c>
      <c r="Z32" s="489"/>
    </row>
    <row r="33" spans="1:29" ht="12.75">
      <c r="A33" s="20"/>
      <c r="B33" s="81"/>
      <c r="C33" s="485"/>
      <c r="D33" s="485"/>
      <c r="E33" s="82"/>
      <c r="F33" s="83"/>
      <c r="G33" s="81"/>
      <c r="H33" s="540"/>
      <c r="I33" s="540"/>
      <c r="J33" s="85"/>
      <c r="K33" s="84"/>
      <c r="L33" s="20"/>
      <c r="M33" s="20"/>
      <c r="N33" s="20"/>
      <c r="O33" s="20"/>
      <c r="P33" s="20"/>
      <c r="Q33" s="20"/>
      <c r="T33" s="150" t="s">
        <v>264</v>
      </c>
      <c r="U33">
        <v>0.004</v>
      </c>
      <c r="V33" s="150"/>
      <c r="Y33" s="489" t="s">
        <v>168</v>
      </c>
      <c r="Z33" s="489"/>
      <c r="AB33" s="489" t="s">
        <v>23</v>
      </c>
      <c r="AC33" s="489"/>
    </row>
    <row r="34" spans="1:29" ht="12.75">
      <c r="A34" s="20"/>
      <c r="B34" s="81"/>
      <c r="C34" s="485"/>
      <c r="D34" s="485"/>
      <c r="E34" s="82"/>
      <c r="F34" s="83"/>
      <c r="G34" s="81"/>
      <c r="H34" s="491"/>
      <c r="I34" s="491"/>
      <c r="J34" s="21"/>
      <c r="K34" s="84"/>
      <c r="L34" s="20"/>
      <c r="M34" s="20"/>
      <c r="N34" s="20"/>
      <c r="O34" s="20"/>
      <c r="P34" s="20"/>
      <c r="Q34" s="20"/>
      <c r="T34" s="150" t="s">
        <v>265</v>
      </c>
      <c r="U34">
        <v>0.009</v>
      </c>
      <c r="V34" s="150"/>
      <c r="Y34">
        <v>0</v>
      </c>
      <c r="Z34" t="s">
        <v>190</v>
      </c>
      <c r="AB34" s="489" t="s">
        <v>169</v>
      </c>
      <c r="AC34" s="489"/>
    </row>
    <row r="35" spans="1:29" ht="12.75">
      <c r="A35" s="20"/>
      <c r="B35" s="81"/>
      <c r="C35" s="485"/>
      <c r="D35" s="485"/>
      <c r="E35" s="82"/>
      <c r="F35" s="83"/>
      <c r="G35" s="81"/>
      <c r="H35" s="491"/>
      <c r="I35" s="491"/>
      <c r="J35" s="82"/>
      <c r="K35" s="84"/>
      <c r="L35" s="20"/>
      <c r="M35" s="20"/>
      <c r="N35" s="20"/>
      <c r="O35" s="20"/>
      <c r="P35" s="20"/>
      <c r="Q35" s="20"/>
      <c r="T35" s="150" t="s">
        <v>266</v>
      </c>
      <c r="U35">
        <v>0.007</v>
      </c>
      <c r="V35" s="150"/>
      <c r="Y35">
        <v>49</v>
      </c>
      <c r="Z35" t="s">
        <v>191</v>
      </c>
      <c r="AB35" s="181">
        <v>0</v>
      </c>
      <c r="AC35" t="s">
        <v>191</v>
      </c>
    </row>
    <row r="36" spans="1:29" ht="12.75">
      <c r="A36" s="20"/>
      <c r="B36" s="81"/>
      <c r="C36" s="485"/>
      <c r="D36" s="485"/>
      <c r="E36" s="82"/>
      <c r="F36" s="83"/>
      <c r="G36" s="81"/>
      <c r="H36" s="43"/>
      <c r="I36" s="43"/>
      <c r="J36" s="82"/>
      <c r="K36" s="84"/>
      <c r="L36" s="20"/>
      <c r="M36" s="20"/>
      <c r="N36" s="20"/>
      <c r="O36" s="20"/>
      <c r="P36" s="20"/>
      <c r="Q36" s="20"/>
      <c r="T36" s="150" t="s">
        <v>267</v>
      </c>
      <c r="U36">
        <v>0.004</v>
      </c>
      <c r="V36" s="150"/>
      <c r="Y36">
        <v>85</v>
      </c>
      <c r="Z36" t="s">
        <v>193</v>
      </c>
      <c r="AB36">
        <v>85</v>
      </c>
      <c r="AC36" t="s">
        <v>193</v>
      </c>
    </row>
    <row r="37" spans="1:29" ht="12.75">
      <c r="A37" s="20"/>
      <c r="B37" s="505" t="s">
        <v>761</v>
      </c>
      <c r="C37" s="506"/>
      <c r="D37" s="258">
        <f>'Load Study'!E19</f>
        <v>0</v>
      </c>
      <c r="E37" s="227" t="s">
        <v>23</v>
      </c>
      <c r="F37" s="228"/>
      <c r="G37" s="505" t="s">
        <v>762</v>
      </c>
      <c r="H37" s="507"/>
      <c r="I37" s="507"/>
      <c r="J37" s="258">
        <f>'Load Study'!J19</f>
        <v>0</v>
      </c>
      <c r="K37" s="226" t="s">
        <v>23</v>
      </c>
      <c r="L37" s="20"/>
      <c r="M37" s="20"/>
      <c r="N37" s="20"/>
      <c r="O37" s="20"/>
      <c r="P37" s="20"/>
      <c r="Q37" s="20"/>
      <c r="T37" s="150" t="s">
        <v>268</v>
      </c>
      <c r="U37">
        <v>0.007</v>
      </c>
      <c r="V37" s="150"/>
      <c r="Y37">
        <v>159</v>
      </c>
      <c r="Z37" t="s">
        <v>304</v>
      </c>
      <c r="AB37">
        <v>157</v>
      </c>
      <c r="AC37" t="s">
        <v>304</v>
      </c>
    </row>
    <row r="38" spans="1:29" ht="12.75">
      <c r="A38" s="20"/>
      <c r="B38" s="89"/>
      <c r="C38" s="70"/>
      <c r="D38" s="43"/>
      <c r="E38" s="43"/>
      <c r="F38" s="43"/>
      <c r="G38" s="70"/>
      <c r="H38" s="70"/>
      <c r="I38" s="70"/>
      <c r="J38" s="70"/>
      <c r="K38" s="71"/>
      <c r="L38" s="20"/>
      <c r="M38" s="20"/>
      <c r="N38" s="20"/>
      <c r="O38" s="20"/>
      <c r="P38" s="20"/>
      <c r="Q38" s="20"/>
      <c r="T38" s="150" t="s">
        <v>269</v>
      </c>
      <c r="U38">
        <v>0.009</v>
      </c>
      <c r="V38" s="150"/>
      <c r="Y38">
        <v>250</v>
      </c>
      <c r="Z38" t="s">
        <v>305</v>
      </c>
      <c r="AB38">
        <v>281</v>
      </c>
      <c r="AC38" t="s">
        <v>305</v>
      </c>
    </row>
    <row r="39" spans="1:29" ht="12.75">
      <c r="A39" s="20"/>
      <c r="B39" s="541" t="s">
        <v>290</v>
      </c>
      <c r="C39" s="542"/>
      <c r="D39" s="542"/>
      <c r="E39" s="542"/>
      <c r="F39" s="542"/>
      <c r="G39" s="542"/>
      <c r="H39" s="542"/>
      <c r="I39" s="542"/>
      <c r="J39" s="542"/>
      <c r="K39" s="543"/>
      <c r="L39" s="20"/>
      <c r="M39" s="20"/>
      <c r="N39" s="20"/>
      <c r="O39" s="20"/>
      <c r="P39" s="20"/>
      <c r="Q39" s="20"/>
      <c r="T39" s="150" t="s">
        <v>270</v>
      </c>
      <c r="U39">
        <v>0.008</v>
      </c>
      <c r="V39" s="150"/>
      <c r="Y39">
        <v>344</v>
      </c>
      <c r="Z39" t="s">
        <v>306</v>
      </c>
      <c r="AB39">
        <v>370</v>
      </c>
      <c r="AC39" t="s">
        <v>306</v>
      </c>
    </row>
    <row r="40" spans="1:29" ht="12.75">
      <c r="A40" s="20"/>
      <c r="B40" s="502" t="s">
        <v>287</v>
      </c>
      <c r="C40" s="503"/>
      <c r="D40" s="503"/>
      <c r="E40" s="503"/>
      <c r="F40" s="503"/>
      <c r="G40" s="503"/>
      <c r="H40" s="503"/>
      <c r="I40" s="503"/>
      <c r="J40" s="503"/>
      <c r="K40" s="504"/>
      <c r="L40" s="91"/>
      <c r="M40" s="92"/>
      <c r="N40" s="20"/>
      <c r="O40" s="20"/>
      <c r="P40" s="20"/>
      <c r="Q40" s="20"/>
      <c r="T40" s="150" t="s">
        <v>258</v>
      </c>
      <c r="U40">
        <v>0.006</v>
      </c>
      <c r="V40" s="150"/>
      <c r="Y40">
        <v>625</v>
      </c>
      <c r="Z40" t="s">
        <v>307</v>
      </c>
      <c r="AB40">
        <v>591</v>
      </c>
      <c r="AC40" t="s">
        <v>307</v>
      </c>
    </row>
    <row r="41" spans="1:29" ht="12.75">
      <c r="A41" s="20"/>
      <c r="B41" s="502" t="s">
        <v>288</v>
      </c>
      <c r="C41" s="503"/>
      <c r="D41" s="503"/>
      <c r="E41" s="503"/>
      <c r="F41" s="503"/>
      <c r="G41" s="503"/>
      <c r="H41" s="503"/>
      <c r="I41" s="503"/>
      <c r="J41" s="503"/>
      <c r="K41" s="504"/>
      <c r="L41" s="92"/>
      <c r="M41" s="92"/>
      <c r="N41" s="20"/>
      <c r="O41" s="20"/>
      <c r="P41" s="20"/>
      <c r="Q41" s="20"/>
      <c r="T41" s="150" t="s">
        <v>259</v>
      </c>
      <c r="U41">
        <v>0.004</v>
      </c>
      <c r="V41" s="150"/>
      <c r="Y41">
        <v>938</v>
      </c>
      <c r="Z41" t="s">
        <v>308</v>
      </c>
      <c r="AB41">
        <v>938</v>
      </c>
      <c r="AC41" t="s">
        <v>308</v>
      </c>
    </row>
    <row r="42" spans="1:29" ht="12.75">
      <c r="A42" s="20"/>
      <c r="B42" s="81"/>
      <c r="D42" s="537" t="s">
        <v>42</v>
      </c>
      <c r="E42" s="537"/>
      <c r="F42" s="537"/>
      <c r="G42" s="537"/>
      <c r="H42" s="259" t="e">
        <f>J14/J23</f>
        <v>#DIV/0!</v>
      </c>
      <c r="I42" s="163"/>
      <c r="J42" s="82"/>
      <c r="K42" s="93"/>
      <c r="L42" s="92"/>
      <c r="M42" s="92"/>
      <c r="N42" s="20"/>
      <c r="O42" s="20"/>
      <c r="P42" s="20"/>
      <c r="Q42" s="20"/>
      <c r="T42" s="150" t="s">
        <v>271</v>
      </c>
      <c r="U42">
        <v>0.014</v>
      </c>
      <c r="V42" s="150"/>
      <c r="Y42">
        <v>1131</v>
      </c>
      <c r="Z42" t="s">
        <v>235</v>
      </c>
      <c r="AB42">
        <v>1250</v>
      </c>
      <c r="AC42" t="s">
        <v>309</v>
      </c>
    </row>
    <row r="43" spans="1:29" ht="12.75">
      <c r="A43" s="20"/>
      <c r="B43" s="81"/>
      <c r="C43" s="43"/>
      <c r="D43" s="166" t="s">
        <v>291</v>
      </c>
      <c r="E43" s="260" t="e">
        <f>IF(T15=TRUE,T13,J14)</f>
        <v>#DIV/0!</v>
      </c>
      <c r="F43" s="508" t="s">
        <v>292</v>
      </c>
      <c r="G43" s="508"/>
      <c r="H43" s="508"/>
      <c r="I43" s="20"/>
      <c r="J43" s="43"/>
      <c r="K43" s="94"/>
      <c r="L43" s="95"/>
      <c r="M43" s="54"/>
      <c r="N43" s="20"/>
      <c r="O43" s="20"/>
      <c r="P43" s="20"/>
      <c r="Q43" s="20"/>
      <c r="T43" s="150" t="s">
        <v>277</v>
      </c>
      <c r="U43">
        <v>0.022</v>
      </c>
      <c r="V43" s="150"/>
      <c r="Y43" s="181"/>
      <c r="AB43">
        <v>1734</v>
      </c>
      <c r="AC43" t="s">
        <v>310</v>
      </c>
    </row>
    <row r="44" spans="1:29" ht="12.75">
      <c r="A44" s="20"/>
      <c r="B44" s="81"/>
      <c r="C44" s="43"/>
      <c r="D44" s="193"/>
      <c r="E44" s="194"/>
      <c r="F44" s="194"/>
      <c r="G44" s="194"/>
      <c r="H44" s="194"/>
      <c r="I44" s="194"/>
      <c r="J44" s="43"/>
      <c r="K44" s="94"/>
      <c r="L44" s="95"/>
      <c r="M44" s="54"/>
      <c r="N44" s="20"/>
      <c r="O44" s="20"/>
      <c r="P44" s="20"/>
      <c r="Q44" s="20"/>
      <c r="T44" s="150" t="s">
        <v>272</v>
      </c>
      <c r="U44">
        <v>0.005</v>
      </c>
      <c r="V44" s="150"/>
      <c r="Y44" s="181"/>
      <c r="AB44">
        <v>2499</v>
      </c>
      <c r="AC44" t="s">
        <v>311</v>
      </c>
    </row>
    <row r="45" spans="1:29" ht="12.75">
      <c r="A45" s="20"/>
      <c r="B45" s="499" t="s">
        <v>296</v>
      </c>
      <c r="C45" s="500"/>
      <c r="D45" s="500"/>
      <c r="E45" s="500"/>
      <c r="F45" s="500"/>
      <c r="G45" s="500"/>
      <c r="H45" s="500"/>
      <c r="I45" s="500"/>
      <c r="J45" s="500"/>
      <c r="K45" s="501"/>
      <c r="L45" s="95"/>
      <c r="M45" s="54"/>
      <c r="N45" s="20"/>
      <c r="O45" s="20"/>
      <c r="P45" s="20"/>
      <c r="Q45" s="20"/>
      <c r="T45" s="150" t="s">
        <v>273</v>
      </c>
      <c r="U45">
        <v>0.005</v>
      </c>
      <c r="V45" s="150"/>
      <c r="Y45" s="181"/>
      <c r="AB45">
        <v>3124</v>
      </c>
      <c r="AC45" t="s">
        <v>312</v>
      </c>
    </row>
    <row r="46" spans="1:29" ht="12.75">
      <c r="A46" s="20"/>
      <c r="B46" s="89"/>
      <c r="C46" s="96"/>
      <c r="D46" s="96"/>
      <c r="E46" s="96"/>
      <c r="F46" s="71"/>
      <c r="G46" s="89"/>
      <c r="H46" s="96"/>
      <c r="I46" s="96"/>
      <c r="J46" s="96"/>
      <c r="K46" s="71"/>
      <c r="L46" s="95"/>
      <c r="M46" s="54"/>
      <c r="N46" s="20"/>
      <c r="O46" s="20"/>
      <c r="P46" s="20"/>
      <c r="Q46" s="20"/>
      <c r="T46" s="150" t="s">
        <v>274</v>
      </c>
      <c r="U46">
        <v>0.005</v>
      </c>
      <c r="V46" s="150"/>
      <c r="Y46" s="181"/>
      <c r="AB46">
        <v>3749</v>
      </c>
      <c r="AC46" t="s">
        <v>235</v>
      </c>
    </row>
    <row r="47" spans="1:22" ht="12.75">
      <c r="A47" s="20"/>
      <c r="B47" s="492" t="s">
        <v>238</v>
      </c>
      <c r="C47" s="493"/>
      <c r="D47" s="494"/>
      <c r="E47" s="494"/>
      <c r="F47" s="495"/>
      <c r="G47" s="187" t="s">
        <v>237</v>
      </c>
      <c r="H47" s="188"/>
      <c r="I47" s="496"/>
      <c r="J47" s="497"/>
      <c r="K47" s="498"/>
      <c r="L47" s="95"/>
      <c r="M47" s="54"/>
      <c r="N47" s="20"/>
      <c r="O47" s="20"/>
      <c r="P47" s="20"/>
      <c r="Q47" s="20"/>
      <c r="T47" s="150" t="s">
        <v>235</v>
      </c>
      <c r="U47">
        <v>0</v>
      </c>
      <c r="V47" s="150"/>
    </row>
    <row r="48" spans="1:22" ht="12.75">
      <c r="A48" s="20"/>
      <c r="B48" s="81"/>
      <c r="C48" s="20"/>
      <c r="D48" s="20"/>
      <c r="E48" s="20"/>
      <c r="F48" s="20"/>
      <c r="G48" s="20"/>
      <c r="H48" s="20"/>
      <c r="I48" s="20"/>
      <c r="J48" s="20"/>
      <c r="K48" s="97"/>
      <c r="L48" s="95"/>
      <c r="M48" s="54"/>
      <c r="N48" s="20"/>
      <c r="O48" s="20"/>
      <c r="P48" s="20"/>
      <c r="Q48" s="20"/>
      <c r="T48" s="150" t="s">
        <v>246</v>
      </c>
      <c r="U48" s="150" t="s">
        <v>246</v>
      </c>
      <c r="V48" s="150"/>
    </row>
    <row r="49" spans="1:21" ht="12.75">
      <c r="A49" s="20"/>
      <c r="B49" s="81"/>
      <c r="C49" s="20"/>
      <c r="D49" s="20"/>
      <c r="E49" s="20"/>
      <c r="F49" s="20"/>
      <c r="G49" s="20"/>
      <c r="H49" s="20"/>
      <c r="I49" s="20"/>
      <c r="J49" s="20"/>
      <c r="K49" s="94"/>
      <c r="L49" s="95"/>
      <c r="M49" s="54"/>
      <c r="N49" s="20"/>
      <c r="O49" s="20"/>
      <c r="P49" s="20"/>
      <c r="Q49" s="20"/>
      <c r="T49" s="150"/>
      <c r="U49" s="150"/>
    </row>
    <row r="50" spans="1:21" ht="12.75">
      <c r="A50" s="20"/>
      <c r="B50" s="183"/>
      <c r="C50" s="184"/>
      <c r="D50" s="184"/>
      <c r="E50" s="184"/>
      <c r="F50" s="184"/>
      <c r="G50" s="184"/>
      <c r="H50" s="184"/>
      <c r="I50" s="184"/>
      <c r="J50" s="184"/>
      <c r="K50" s="185"/>
      <c r="L50" s="95"/>
      <c r="M50" s="54"/>
      <c r="N50" s="20"/>
      <c r="O50" s="20"/>
      <c r="P50" s="20"/>
      <c r="Q50" s="20"/>
      <c r="T50" s="150"/>
      <c r="U50" s="150"/>
    </row>
    <row r="51" spans="1:17" ht="12.75">
      <c r="A51" s="20"/>
      <c r="B51" s="198"/>
      <c r="C51" s="199"/>
      <c r="D51" s="199"/>
      <c r="E51" s="199"/>
      <c r="F51" s="199"/>
      <c r="G51" s="199"/>
      <c r="H51" s="199"/>
      <c r="I51" s="199"/>
      <c r="J51" s="199"/>
      <c r="K51" s="200"/>
      <c r="L51" s="98"/>
      <c r="M51" s="54"/>
      <c r="N51" s="20"/>
      <c r="O51" s="20"/>
      <c r="P51" s="20"/>
      <c r="Q51" s="20"/>
    </row>
    <row r="52" spans="1:17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95"/>
      <c r="M52" s="54"/>
      <c r="N52" s="20"/>
      <c r="O52" s="20"/>
      <c r="P52" s="20"/>
      <c r="Q52" s="20"/>
    </row>
    <row r="53" spans="1:17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ht="12.75">
      <c r="A70" s="20"/>
    </row>
    <row r="71" ht="12.75">
      <c r="A71" s="20"/>
    </row>
    <row r="72" ht="12.75">
      <c r="A72" s="20"/>
    </row>
  </sheetData>
  <sheetProtection password="DA77" sheet="1"/>
  <mergeCells count="65">
    <mergeCell ref="C12:E12"/>
    <mergeCell ref="C13:E13"/>
    <mergeCell ref="C11:E11"/>
    <mergeCell ref="E16:F16"/>
    <mergeCell ref="C16:D16"/>
    <mergeCell ref="C15:F15"/>
    <mergeCell ref="J16:K16"/>
    <mergeCell ref="H16:I16"/>
    <mergeCell ref="D42:G42"/>
    <mergeCell ref="B23:I23"/>
    <mergeCell ref="B40:K40"/>
    <mergeCell ref="H27:I27"/>
    <mergeCell ref="G26:K26"/>
    <mergeCell ref="H33:I33"/>
    <mergeCell ref="C28:E28"/>
    <mergeCell ref="B39:K39"/>
    <mergeCell ref="H15:K15"/>
    <mergeCell ref="B2:C2"/>
    <mergeCell ref="G2:H2"/>
    <mergeCell ref="F9:G9"/>
    <mergeCell ref="J11:K11"/>
    <mergeCell ref="J8:K8"/>
    <mergeCell ref="B8:C8"/>
    <mergeCell ref="B6:K6"/>
    <mergeCell ref="B7:K7"/>
    <mergeCell ref="J9:K9"/>
    <mergeCell ref="C34:D34"/>
    <mergeCell ref="C33:D33"/>
    <mergeCell ref="B26:F26"/>
    <mergeCell ref="H28:J28"/>
    <mergeCell ref="C27:D27"/>
    <mergeCell ref="C35:D35"/>
    <mergeCell ref="H35:I35"/>
    <mergeCell ref="B47:C47"/>
    <mergeCell ref="D47:F47"/>
    <mergeCell ref="I47:K47"/>
    <mergeCell ref="B45:K45"/>
    <mergeCell ref="C36:D36"/>
    <mergeCell ref="B41:K41"/>
    <mergeCell ref="B37:C37"/>
    <mergeCell ref="G37:I37"/>
    <mergeCell ref="F43:H43"/>
    <mergeCell ref="Y33:Z33"/>
    <mergeCell ref="C31:D31"/>
    <mergeCell ref="H30:I30"/>
    <mergeCell ref="AB33:AC33"/>
    <mergeCell ref="C30:D30"/>
    <mergeCell ref="AB34:AC34"/>
    <mergeCell ref="W30:X30"/>
    <mergeCell ref="Y32:Z32"/>
    <mergeCell ref="Z30:AB30"/>
    <mergeCell ref="H34:I34"/>
    <mergeCell ref="B24:K24"/>
    <mergeCell ref="H29:I29"/>
    <mergeCell ref="C29:D29"/>
    <mergeCell ref="C32:D32"/>
    <mergeCell ref="H32:I32"/>
    <mergeCell ref="H31:I31"/>
    <mergeCell ref="G25:K25"/>
    <mergeCell ref="G3:K3"/>
    <mergeCell ref="B5:F5"/>
    <mergeCell ref="G5:K5"/>
    <mergeCell ref="B9:C9"/>
    <mergeCell ref="B3:F3"/>
    <mergeCell ref="F8:G8"/>
  </mergeCells>
  <dataValidations count="2">
    <dataValidation type="list" allowBlank="1" showInputMessage="1" showErrorMessage="1" sqref="H28:J28 C28:E28">
      <formula1>$T$29:$T$47</formula1>
    </dataValidation>
    <dataValidation type="list" allowBlank="1" showInputMessage="1" showErrorMessage="1" sqref="E9">
      <formula1>$U$2:$U$16</formula1>
    </dataValidation>
  </dataValidations>
  <printOptions/>
  <pageMargins left="0.5" right="0.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C48"/>
  <sheetViews>
    <sheetView showRowColHeaders="0" showZeros="0" zoomScalePageLayoutView="0" workbookViewId="0" topLeftCell="A1">
      <selection activeCell="B2" sqref="B2:C2"/>
    </sheetView>
  </sheetViews>
  <sheetFormatPr defaultColWidth="9.140625" defaultRowHeight="12.75"/>
  <cols>
    <col min="1" max="1" width="0.85546875" style="0" customWidth="1"/>
    <col min="3" max="3" width="8.28125" style="0" customWidth="1"/>
    <col min="4" max="4" width="8.00390625" style="0" customWidth="1"/>
    <col min="5" max="5" width="8.57421875" style="0" customWidth="1"/>
    <col min="6" max="6" width="6.00390625" style="0" customWidth="1"/>
    <col min="7" max="7" width="9.00390625" style="0" customWidth="1"/>
    <col min="9" max="9" width="9.8515625" style="0" customWidth="1"/>
    <col min="10" max="10" width="6.421875" style="0" customWidth="1"/>
    <col min="11" max="11" width="7.57421875" style="0" customWidth="1"/>
    <col min="20" max="20" width="25.57421875" style="0" customWidth="1"/>
    <col min="21" max="21" width="10.00390625" style="0" customWidth="1"/>
  </cols>
  <sheetData>
    <row r="1" spans="1:17" ht="53.25" customHeight="1">
      <c r="A1" s="20"/>
      <c r="B1" s="65"/>
      <c r="D1" s="585" t="s">
        <v>319</v>
      </c>
      <c r="E1" s="585"/>
      <c r="F1" s="585"/>
      <c r="G1" s="585"/>
      <c r="H1" s="585"/>
      <c r="I1" s="585"/>
      <c r="J1" s="54"/>
      <c r="K1" s="54"/>
      <c r="L1" s="20"/>
      <c r="M1" s="20"/>
      <c r="N1" s="20"/>
      <c r="O1" s="20"/>
      <c r="P1" s="20"/>
      <c r="Q1" s="20"/>
    </row>
    <row r="2" spans="1:17" ht="12.75">
      <c r="A2" s="20"/>
      <c r="B2" s="515" t="s">
        <v>895</v>
      </c>
      <c r="C2" s="516"/>
      <c r="D2" s="69"/>
      <c r="E2" s="70"/>
      <c r="F2" s="71"/>
      <c r="G2" s="517"/>
      <c r="H2" s="518"/>
      <c r="I2" s="70"/>
      <c r="J2" s="70"/>
      <c r="K2" s="71"/>
      <c r="L2" s="20"/>
      <c r="M2" s="20"/>
      <c r="N2" s="20"/>
      <c r="O2" s="20"/>
      <c r="P2" s="20"/>
      <c r="Q2" s="20"/>
    </row>
    <row r="3" spans="1:17" ht="12.75">
      <c r="A3" s="20"/>
      <c r="B3" s="477">
        <f>'Basic Info'!C9</f>
        <v>0</v>
      </c>
      <c r="C3" s="590"/>
      <c r="D3" s="590"/>
      <c r="E3" s="590"/>
      <c r="F3" s="591"/>
      <c r="G3" s="471"/>
      <c r="H3" s="472"/>
      <c r="I3" s="472"/>
      <c r="J3" s="472"/>
      <c r="K3" s="473"/>
      <c r="L3" s="20"/>
      <c r="M3" s="20"/>
      <c r="N3" s="20"/>
      <c r="O3" s="20"/>
      <c r="P3" s="20"/>
      <c r="Q3" s="20"/>
    </row>
    <row r="4" spans="1:17" ht="12.75">
      <c r="A4" s="20"/>
      <c r="B4" s="68" t="s">
        <v>10</v>
      </c>
      <c r="C4" s="70"/>
      <c r="D4" s="70"/>
      <c r="E4" s="70"/>
      <c r="F4" s="71"/>
      <c r="G4" s="68" t="s">
        <v>11</v>
      </c>
      <c r="H4" s="70"/>
      <c r="I4" s="70"/>
      <c r="J4" s="70"/>
      <c r="K4" s="71"/>
      <c r="L4" s="20"/>
      <c r="M4" s="20"/>
      <c r="N4" s="20"/>
      <c r="O4" s="20"/>
      <c r="P4" s="20"/>
      <c r="Q4" s="20"/>
    </row>
    <row r="5" spans="1:17" ht="12.75">
      <c r="A5" s="20"/>
      <c r="B5" s="474"/>
      <c r="C5" s="472"/>
      <c r="D5" s="472"/>
      <c r="E5" s="472"/>
      <c r="F5" s="473"/>
      <c r="G5" s="474"/>
      <c r="H5" s="472"/>
      <c r="I5" s="472"/>
      <c r="J5" s="472"/>
      <c r="K5" s="473"/>
      <c r="L5" s="20"/>
      <c r="M5" s="20"/>
      <c r="N5" s="20"/>
      <c r="O5" s="20"/>
      <c r="P5" s="20"/>
      <c r="Q5" s="20"/>
    </row>
    <row r="6" spans="1:17" ht="12.75">
      <c r="A6" s="20"/>
      <c r="B6" s="525" t="s">
        <v>294</v>
      </c>
      <c r="C6" s="526"/>
      <c r="D6" s="526"/>
      <c r="E6" s="526"/>
      <c r="F6" s="526"/>
      <c r="G6" s="526"/>
      <c r="H6" s="526"/>
      <c r="I6" s="526"/>
      <c r="J6" s="526"/>
      <c r="K6" s="527"/>
      <c r="L6" s="20"/>
      <c r="M6" s="20"/>
      <c r="N6" s="20"/>
      <c r="O6" s="20"/>
      <c r="P6" s="20"/>
      <c r="Q6" s="20"/>
    </row>
    <row r="7" spans="1:17" ht="13.5" thickBot="1">
      <c r="A7" s="20"/>
      <c r="B7" s="528" t="s">
        <v>295</v>
      </c>
      <c r="C7" s="529"/>
      <c r="D7" s="529"/>
      <c r="E7" s="529"/>
      <c r="F7" s="529"/>
      <c r="G7" s="529"/>
      <c r="H7" s="529"/>
      <c r="I7" s="529"/>
      <c r="J7" s="529"/>
      <c r="K7" s="530"/>
      <c r="L7" s="20"/>
      <c r="M7" s="20"/>
      <c r="N7" s="20"/>
      <c r="O7" s="20"/>
      <c r="P7" s="20"/>
      <c r="Q7" s="20"/>
    </row>
    <row r="8" spans="1:17" ht="12.75">
      <c r="A8" s="20"/>
      <c r="B8" s="480" t="s">
        <v>12</v>
      </c>
      <c r="C8" s="481"/>
      <c r="D8" s="480" t="s">
        <v>13</v>
      </c>
      <c r="E8" s="481"/>
      <c r="F8" s="480" t="s">
        <v>297</v>
      </c>
      <c r="G8" s="481"/>
      <c r="H8" s="159" t="s">
        <v>14</v>
      </c>
      <c r="I8" s="162" t="s">
        <v>15</v>
      </c>
      <c r="J8" s="523" t="s">
        <v>298</v>
      </c>
      <c r="K8" s="524"/>
      <c r="L8" s="20"/>
      <c r="M8" s="20"/>
      <c r="N8" s="20"/>
      <c r="O8" s="20"/>
      <c r="P8" s="20"/>
      <c r="Q8" s="20"/>
    </row>
    <row r="9" spans="1:17" ht="12.75">
      <c r="A9" s="20"/>
      <c r="B9" s="475">
        <v>1</v>
      </c>
      <c r="C9" s="476"/>
      <c r="D9" s="531" t="str">
        <f>'Basic Info'!F19</f>
        <v>N/A</v>
      </c>
      <c r="E9" s="476"/>
      <c r="F9" s="519" t="str">
        <f>'Basic Info'!F17</f>
        <v>N/A</v>
      </c>
      <c r="G9" s="520"/>
      <c r="H9" s="254" t="str">
        <f>'Basic Info'!I17</f>
        <v>N/A</v>
      </c>
      <c r="I9" s="256">
        <f>'Basic Info'!K17</f>
        <v>4</v>
      </c>
      <c r="J9" s="531" t="str">
        <f>INDEX(S9:T17,MATCH(F9,S9:S17,0),2)</f>
        <v>N/A</v>
      </c>
      <c r="K9" s="532"/>
      <c r="L9" s="20"/>
      <c r="M9" s="20"/>
      <c r="N9" s="20"/>
      <c r="O9" s="20"/>
      <c r="P9" s="20"/>
      <c r="Q9" s="20"/>
    </row>
    <row r="10" spans="1:20" ht="12.75">
      <c r="A10" s="20"/>
      <c r="B10" s="167" t="s">
        <v>16</v>
      </c>
      <c r="C10" s="482" t="s">
        <v>17</v>
      </c>
      <c r="D10" s="483"/>
      <c r="E10" s="483"/>
      <c r="F10" s="483"/>
      <c r="G10" s="483"/>
      <c r="H10" s="483"/>
      <c r="I10" s="483"/>
      <c r="J10" s="483"/>
      <c r="K10" s="484"/>
      <c r="L10" s="20"/>
      <c r="M10" s="20"/>
      <c r="N10" s="20"/>
      <c r="O10" s="20"/>
      <c r="P10" s="20"/>
      <c r="Q10" s="20"/>
      <c r="S10" t="s">
        <v>246</v>
      </c>
      <c r="T10" t="s">
        <v>246</v>
      </c>
    </row>
    <row r="11" spans="1:20" ht="12.75">
      <c r="A11" s="20"/>
      <c r="B11" s="173" t="s">
        <v>18</v>
      </c>
      <c r="C11" s="576" t="s">
        <v>165</v>
      </c>
      <c r="D11" s="577"/>
      <c r="E11" s="577"/>
      <c r="F11" s="174" t="s">
        <v>19</v>
      </c>
      <c r="G11" s="521" t="s">
        <v>20</v>
      </c>
      <c r="H11" s="521"/>
      <c r="I11" s="175" t="s">
        <v>21</v>
      </c>
      <c r="J11" s="521" t="s">
        <v>22</v>
      </c>
      <c r="K11" s="522"/>
      <c r="L11" s="20"/>
      <c r="M11" s="20"/>
      <c r="N11" s="20"/>
      <c r="O11" s="20"/>
      <c r="P11" s="20"/>
      <c r="Q11" s="20"/>
      <c r="S11" t="s">
        <v>235</v>
      </c>
      <c r="T11" t="s">
        <v>235</v>
      </c>
    </row>
    <row r="12" spans="1:20" ht="12.75">
      <c r="A12" s="20"/>
      <c r="B12" s="152" t="s">
        <v>275</v>
      </c>
      <c r="C12" s="72"/>
      <c r="D12" s="586">
        <f>'Basic Info'!F11</f>
        <v>0</v>
      </c>
      <c r="E12" s="587"/>
      <c r="F12" s="73" t="s">
        <v>19</v>
      </c>
      <c r="G12" s="588">
        <f>INDEX(T28:U47,MATCH(C30,T28:T47,0),2)</f>
        <v>0.014</v>
      </c>
      <c r="H12" s="588"/>
      <c r="I12" s="74" t="s">
        <v>21</v>
      </c>
      <c r="J12" s="179">
        <f>D12*G12</f>
        <v>0</v>
      </c>
      <c r="K12" s="229" t="s">
        <v>23</v>
      </c>
      <c r="L12" s="20"/>
      <c r="M12" s="20"/>
      <c r="N12" s="20"/>
      <c r="O12" s="20"/>
      <c r="P12" s="20"/>
      <c r="Q12" s="20"/>
      <c r="S12" s="201" t="s">
        <v>167</v>
      </c>
      <c r="T12" t="s">
        <v>235</v>
      </c>
    </row>
    <row r="13" spans="1:20" ht="12.75">
      <c r="A13" s="20"/>
      <c r="B13" s="153" t="s">
        <v>276</v>
      </c>
      <c r="C13" s="77"/>
      <c r="D13" s="547"/>
      <c r="E13" s="579"/>
      <c r="F13" s="34" t="s">
        <v>19</v>
      </c>
      <c r="G13" s="589">
        <f>INDEX(T28:U47,MATCH(H30,T28:T47,0),2)</f>
        <v>0.006</v>
      </c>
      <c r="H13" s="589"/>
      <c r="I13" s="78" t="s">
        <v>21</v>
      </c>
      <c r="J13" s="179">
        <f>D13*G13</f>
        <v>0</v>
      </c>
      <c r="K13" s="230" t="s">
        <v>23</v>
      </c>
      <c r="L13" s="20"/>
      <c r="M13" s="20"/>
      <c r="N13" s="20"/>
      <c r="O13" s="20"/>
      <c r="P13" s="20"/>
      <c r="Q13" s="20"/>
      <c r="S13" s="182" t="s">
        <v>168</v>
      </c>
      <c r="T13" s="151" t="e">
        <f>VLOOKUP(J14,Y33:Z42,2)</f>
        <v>#N/A</v>
      </c>
    </row>
    <row r="14" spans="1:20" ht="13.5" thickBot="1">
      <c r="A14" s="20"/>
      <c r="B14" s="559" t="s">
        <v>329</v>
      </c>
      <c r="C14" s="560"/>
      <c r="D14" s="560"/>
      <c r="E14" s="560"/>
      <c r="F14" s="560"/>
      <c r="G14" s="560"/>
      <c r="H14" s="560"/>
      <c r="I14" s="560"/>
      <c r="J14" s="180">
        <f>SUM(J12:J13)</f>
        <v>0</v>
      </c>
      <c r="K14" s="246" t="s">
        <v>23</v>
      </c>
      <c r="L14" s="20"/>
      <c r="M14" s="20"/>
      <c r="N14" s="20"/>
      <c r="O14" s="20"/>
      <c r="P14" s="20"/>
      <c r="Q14" s="20"/>
      <c r="S14" s="182" t="s">
        <v>169</v>
      </c>
      <c r="T14" s="151" t="e">
        <f>VLOOKUP(J14,AB34:AC46,2+X20)</f>
        <v>#N/A</v>
      </c>
    </row>
    <row r="15" spans="1:20" ht="12.75">
      <c r="A15" s="20"/>
      <c r="B15" s="553"/>
      <c r="C15" s="554"/>
      <c r="D15" s="554"/>
      <c r="E15" s="554"/>
      <c r="F15" s="554"/>
      <c r="G15" s="554"/>
      <c r="H15" s="554"/>
      <c r="I15" s="554"/>
      <c r="J15" s="554"/>
      <c r="K15" s="555"/>
      <c r="L15" s="20"/>
      <c r="M15" s="20"/>
      <c r="N15" s="20"/>
      <c r="O15" s="20"/>
      <c r="P15" s="20"/>
      <c r="Q15" s="20"/>
      <c r="S15" t="s">
        <v>86</v>
      </c>
      <c r="T15" t="s">
        <v>235</v>
      </c>
    </row>
    <row r="16" spans="1:20" ht="13.5" thickBot="1">
      <c r="A16" s="20"/>
      <c r="B16" s="556"/>
      <c r="C16" s="557"/>
      <c r="D16" s="557"/>
      <c r="E16" s="557"/>
      <c r="F16" s="557"/>
      <c r="G16" s="557"/>
      <c r="H16" s="557"/>
      <c r="I16" s="557"/>
      <c r="J16" s="557"/>
      <c r="K16" s="558"/>
      <c r="L16" s="20"/>
      <c r="M16" s="20"/>
      <c r="N16" s="20"/>
      <c r="O16" s="20"/>
      <c r="P16" s="20"/>
      <c r="Q16" s="20"/>
      <c r="S16" t="s">
        <v>204</v>
      </c>
      <c r="T16" t="s">
        <v>235</v>
      </c>
    </row>
    <row r="17" spans="1:20" ht="12.75">
      <c r="A17" s="20"/>
      <c r="B17" s="561" t="s">
        <v>12</v>
      </c>
      <c r="C17" s="562"/>
      <c r="D17" s="561" t="s">
        <v>13</v>
      </c>
      <c r="E17" s="562"/>
      <c r="F17" s="561" t="s">
        <v>297</v>
      </c>
      <c r="G17" s="562"/>
      <c r="H17" s="196" t="s">
        <v>14</v>
      </c>
      <c r="I17" s="197" t="s">
        <v>15</v>
      </c>
      <c r="J17" s="563" t="s">
        <v>298</v>
      </c>
      <c r="K17" s="564"/>
      <c r="L17" s="20"/>
      <c r="M17" s="20"/>
      <c r="N17" s="20"/>
      <c r="O17" s="20"/>
      <c r="P17" s="20"/>
      <c r="Q17" s="20"/>
      <c r="S17" t="s">
        <v>246</v>
      </c>
      <c r="T17" t="s">
        <v>246</v>
      </c>
    </row>
    <row r="18" spans="1:20" ht="12.75">
      <c r="A18" s="20"/>
      <c r="B18" s="475">
        <v>2</v>
      </c>
      <c r="C18" s="476"/>
      <c r="D18" s="565"/>
      <c r="E18" s="566"/>
      <c r="F18" s="519" t="str">
        <f>'Basic Info'!F17</f>
        <v>N/A</v>
      </c>
      <c r="G18" s="520"/>
      <c r="H18" s="254" t="str">
        <f>'Basic Info'!I17</f>
        <v>N/A</v>
      </c>
      <c r="I18" s="256">
        <f>'Basic Info'!K17</f>
        <v>4</v>
      </c>
      <c r="J18" s="531" t="str">
        <f>INDEX(S18:T25,MATCH(F18,S18:S25,0),2)</f>
        <v>N/A</v>
      </c>
      <c r="K18" s="532"/>
      <c r="L18" s="20"/>
      <c r="M18" s="20"/>
      <c r="N18" s="20"/>
      <c r="O18" s="20"/>
      <c r="P18" s="20"/>
      <c r="Q18" s="20"/>
      <c r="S18" t="s">
        <v>246</v>
      </c>
      <c r="T18" t="s">
        <v>246</v>
      </c>
    </row>
    <row r="19" spans="1:29" ht="12.75">
      <c r="A19" s="20"/>
      <c r="B19" s="167" t="s">
        <v>16</v>
      </c>
      <c r="C19" s="482" t="s">
        <v>17</v>
      </c>
      <c r="D19" s="483"/>
      <c r="E19" s="483"/>
      <c r="F19" s="483"/>
      <c r="G19" s="483"/>
      <c r="H19" s="483"/>
      <c r="I19" s="483"/>
      <c r="J19" s="483"/>
      <c r="K19" s="484"/>
      <c r="L19" s="20"/>
      <c r="M19" s="20"/>
      <c r="N19" s="20"/>
      <c r="O19" s="20"/>
      <c r="P19" s="20"/>
      <c r="Q19" s="20"/>
      <c r="S19" t="s">
        <v>235</v>
      </c>
      <c r="T19" t="s">
        <v>235</v>
      </c>
      <c r="AC19" s="182"/>
    </row>
    <row r="20" spans="1:29" ht="12.75">
      <c r="A20" s="20"/>
      <c r="B20" s="173" t="s">
        <v>18</v>
      </c>
      <c r="C20" s="576" t="s">
        <v>165</v>
      </c>
      <c r="D20" s="577"/>
      <c r="E20" s="577"/>
      <c r="F20" s="174" t="s">
        <v>19</v>
      </c>
      <c r="G20" s="521" t="s">
        <v>20</v>
      </c>
      <c r="H20" s="521"/>
      <c r="I20" s="175" t="s">
        <v>21</v>
      </c>
      <c r="J20" s="521" t="s">
        <v>22</v>
      </c>
      <c r="K20" s="522"/>
      <c r="L20" s="20"/>
      <c r="M20" s="20"/>
      <c r="N20" s="20"/>
      <c r="O20" s="20"/>
      <c r="P20" s="20"/>
      <c r="Q20" s="20"/>
      <c r="S20" s="201" t="s">
        <v>167</v>
      </c>
      <c r="T20" t="s">
        <v>235</v>
      </c>
      <c r="AC20" s="182"/>
    </row>
    <row r="21" spans="1:20" ht="12.75">
      <c r="A21" s="20"/>
      <c r="B21" s="152" t="s">
        <v>315</v>
      </c>
      <c r="C21" s="72"/>
      <c r="D21" s="547">
        <v>0</v>
      </c>
      <c r="E21" s="578"/>
      <c r="F21" s="73" t="s">
        <v>19</v>
      </c>
      <c r="G21" s="588">
        <f>INDEX(T28:U47,MATCH(C38,T28:T47,0),2)</f>
        <v>0.007</v>
      </c>
      <c r="H21" s="588"/>
      <c r="I21" s="74" t="s">
        <v>21</v>
      </c>
      <c r="J21" s="179">
        <f>D21*G21</f>
        <v>0</v>
      </c>
      <c r="K21" s="229" t="s">
        <v>23</v>
      </c>
      <c r="L21" s="20"/>
      <c r="M21" s="164"/>
      <c r="N21" s="20"/>
      <c r="O21" s="20"/>
      <c r="P21" s="20"/>
      <c r="Q21" s="20"/>
      <c r="S21" s="182" t="s">
        <v>168</v>
      </c>
      <c r="T21" s="151" t="e">
        <f>VLOOKUP(J23,Y33:Z42,2)</f>
        <v>#N/A</v>
      </c>
    </row>
    <row r="22" spans="1:20" ht="12.75">
      <c r="A22" s="20"/>
      <c r="B22" s="153" t="s">
        <v>320</v>
      </c>
      <c r="C22" s="77"/>
      <c r="D22" s="547"/>
      <c r="E22" s="579"/>
      <c r="F22" s="34" t="s">
        <v>19</v>
      </c>
      <c r="G22" s="589">
        <f>INDEX(T28:U47,MATCH(H38,T28:T47,0),2)</f>
        <v>0.012</v>
      </c>
      <c r="H22" s="589"/>
      <c r="I22" s="78" t="s">
        <v>21</v>
      </c>
      <c r="J22" s="179">
        <f>D22*G22</f>
        <v>0</v>
      </c>
      <c r="K22" s="230" t="s">
        <v>23</v>
      </c>
      <c r="L22" s="20"/>
      <c r="M22" s="20"/>
      <c r="N22" s="20"/>
      <c r="O22" s="20"/>
      <c r="P22" s="20"/>
      <c r="Q22" s="20"/>
      <c r="S22" s="182" t="s">
        <v>169</v>
      </c>
      <c r="T22" s="151" t="e">
        <f>VLOOKUP(J23,AB34:AC46,2+X20)</f>
        <v>#N/A</v>
      </c>
    </row>
    <row r="23" spans="1:20" ht="13.5" thickBot="1">
      <c r="A23" s="20"/>
      <c r="B23" s="559" t="s">
        <v>329</v>
      </c>
      <c r="C23" s="560"/>
      <c r="D23" s="560"/>
      <c r="E23" s="560"/>
      <c r="F23" s="560"/>
      <c r="G23" s="560"/>
      <c r="H23" s="560"/>
      <c r="I23" s="560"/>
      <c r="J23" s="180">
        <f>SUM(J21:J22)</f>
        <v>0</v>
      </c>
      <c r="K23" s="246" t="s">
        <v>23</v>
      </c>
      <c r="L23" s="20"/>
      <c r="N23" s="20"/>
      <c r="O23" s="20"/>
      <c r="P23" s="20"/>
      <c r="Q23" s="20"/>
      <c r="S23" t="s">
        <v>86</v>
      </c>
      <c r="T23" t="s">
        <v>235</v>
      </c>
    </row>
    <row r="24" spans="1:20" ht="12.75">
      <c r="A24" s="20"/>
      <c r="B24" s="573" t="s">
        <v>40</v>
      </c>
      <c r="C24" s="574"/>
      <c r="D24" s="574"/>
      <c r="E24" s="574"/>
      <c r="F24" s="574"/>
      <c r="G24" s="574"/>
      <c r="H24" s="574"/>
      <c r="I24" s="574"/>
      <c r="J24" s="574"/>
      <c r="K24" s="575"/>
      <c r="L24" s="20"/>
      <c r="M24" s="20"/>
      <c r="N24" s="20"/>
      <c r="O24" s="20"/>
      <c r="P24" s="20"/>
      <c r="Q24" s="20"/>
      <c r="S24" t="s">
        <v>204</v>
      </c>
      <c r="T24" t="s">
        <v>235</v>
      </c>
    </row>
    <row r="25" spans="1:20" ht="12.75">
      <c r="A25" s="20"/>
      <c r="B25" s="582">
        <v>2</v>
      </c>
      <c r="C25" s="583"/>
      <c r="D25" s="583"/>
      <c r="E25" s="583"/>
      <c r="F25" s="583"/>
      <c r="G25" s="583"/>
      <c r="H25" s="583"/>
      <c r="I25" s="583"/>
      <c r="J25" s="583"/>
      <c r="K25" s="584"/>
      <c r="L25" s="20"/>
      <c r="M25" s="20"/>
      <c r="N25" s="20"/>
      <c r="O25" s="20"/>
      <c r="P25" s="20"/>
      <c r="Q25" s="20"/>
      <c r="S25" t="s">
        <v>246</v>
      </c>
      <c r="T25" t="s">
        <v>246</v>
      </c>
    </row>
    <row r="26" spans="1:17" ht="12.75">
      <c r="A26" s="20"/>
      <c r="B26" s="89"/>
      <c r="C26" s="70"/>
      <c r="D26" s="70"/>
      <c r="E26" s="70"/>
      <c r="F26" s="71"/>
      <c r="G26" s="89"/>
      <c r="H26" s="70"/>
      <c r="I26" s="70"/>
      <c r="J26" s="70"/>
      <c r="K26" s="71"/>
      <c r="L26" s="20"/>
      <c r="M26" s="20"/>
      <c r="N26" s="20"/>
      <c r="O26" s="20"/>
      <c r="P26" s="20"/>
      <c r="Q26" s="20"/>
    </row>
    <row r="27" spans="1:21" ht="12.75">
      <c r="A27" s="20"/>
      <c r="B27" s="509" t="s">
        <v>281</v>
      </c>
      <c r="C27" s="510"/>
      <c r="D27" s="510"/>
      <c r="E27" s="510"/>
      <c r="F27" s="511"/>
      <c r="G27" s="509" t="s">
        <v>282</v>
      </c>
      <c r="H27" s="510"/>
      <c r="I27" s="510"/>
      <c r="J27" s="510"/>
      <c r="K27" s="511"/>
      <c r="L27" s="43"/>
      <c r="M27" s="20"/>
      <c r="N27" s="20"/>
      <c r="O27" s="20"/>
      <c r="P27" s="20"/>
      <c r="Q27" s="20"/>
      <c r="T27" s="161" t="s">
        <v>278</v>
      </c>
      <c r="U27" s="160" t="s">
        <v>279</v>
      </c>
    </row>
    <row r="28" spans="1:21" ht="12.75">
      <c r="A28" s="20"/>
      <c r="B28" s="81"/>
      <c r="C28" s="43"/>
      <c r="D28" s="43"/>
      <c r="E28" s="43"/>
      <c r="F28" s="84"/>
      <c r="G28" s="81"/>
      <c r="H28" s="43"/>
      <c r="I28" s="43"/>
      <c r="J28" s="43"/>
      <c r="K28" s="84"/>
      <c r="L28" s="20"/>
      <c r="M28" s="20"/>
      <c r="N28" s="20"/>
      <c r="O28" s="20"/>
      <c r="P28" s="20"/>
      <c r="Q28" s="20"/>
      <c r="T28" t="s">
        <v>246</v>
      </c>
      <c r="U28" t="s">
        <v>246</v>
      </c>
    </row>
    <row r="29" spans="1:22" ht="12.75">
      <c r="A29" s="20"/>
      <c r="B29" s="81"/>
      <c r="C29" s="485"/>
      <c r="D29" s="485"/>
      <c r="E29" s="82"/>
      <c r="F29" s="84"/>
      <c r="G29" s="81"/>
      <c r="H29" s="485"/>
      <c r="I29" s="485"/>
      <c r="J29" s="82"/>
      <c r="K29" s="84"/>
      <c r="L29" s="20"/>
      <c r="M29" s="20"/>
      <c r="N29" s="20"/>
      <c r="O29" s="20"/>
      <c r="P29" s="20"/>
      <c r="Q29" s="20"/>
      <c r="T29" s="150" t="s">
        <v>260</v>
      </c>
      <c r="U29">
        <v>0.006</v>
      </c>
      <c r="V29" s="150"/>
    </row>
    <row r="30" spans="1:28" ht="12.75">
      <c r="A30" s="20"/>
      <c r="B30" s="81"/>
      <c r="C30" s="413" t="s">
        <v>271</v>
      </c>
      <c r="D30" s="434"/>
      <c r="E30" s="414"/>
      <c r="F30" s="84"/>
      <c r="G30" s="81"/>
      <c r="H30" s="413" t="s">
        <v>258</v>
      </c>
      <c r="I30" s="434"/>
      <c r="J30" s="414"/>
      <c r="K30" s="84"/>
      <c r="L30" s="20"/>
      <c r="M30" s="20"/>
      <c r="N30" s="20"/>
      <c r="O30" s="20"/>
      <c r="P30" s="20"/>
      <c r="Q30" s="20"/>
      <c r="T30" s="150" t="s">
        <v>261</v>
      </c>
      <c r="U30">
        <v>0.016</v>
      </c>
      <c r="V30" s="150"/>
      <c r="W30" s="490"/>
      <c r="X30" s="490"/>
      <c r="Z30" s="489" t="s">
        <v>302</v>
      </c>
      <c r="AA30" s="489"/>
      <c r="AB30" s="489"/>
    </row>
    <row r="31" spans="1:26" ht="12.75">
      <c r="A31" s="20"/>
      <c r="B31" s="81"/>
      <c r="C31" s="485"/>
      <c r="D31" s="485"/>
      <c r="E31" s="82"/>
      <c r="F31" s="84"/>
      <c r="G31" s="81"/>
      <c r="H31" s="485"/>
      <c r="I31" s="485"/>
      <c r="J31" s="82"/>
      <c r="K31" s="84"/>
      <c r="L31" s="20"/>
      <c r="M31" s="20"/>
      <c r="N31" s="20"/>
      <c r="O31" s="20"/>
      <c r="P31" s="20"/>
      <c r="Q31" s="20"/>
      <c r="T31" s="150" t="s">
        <v>262</v>
      </c>
      <c r="U31">
        <v>0.007</v>
      </c>
      <c r="V31" s="150"/>
      <c r="Y31" s="489" t="s">
        <v>23</v>
      </c>
      <c r="Z31" s="489"/>
    </row>
    <row r="32" spans="1:29" ht="12.75">
      <c r="A32" s="20"/>
      <c r="B32" s="81"/>
      <c r="C32" s="43"/>
      <c r="D32" s="43"/>
      <c r="E32" s="43"/>
      <c r="F32" s="97"/>
      <c r="G32" s="81"/>
      <c r="H32" s="43"/>
      <c r="I32" s="43"/>
      <c r="J32" s="43"/>
      <c r="K32" s="94"/>
      <c r="L32" s="20"/>
      <c r="M32" s="20"/>
      <c r="N32" s="20"/>
      <c r="O32" s="20"/>
      <c r="P32" s="20"/>
      <c r="Q32" s="20"/>
      <c r="T32" s="150" t="s">
        <v>263</v>
      </c>
      <c r="U32">
        <v>0.012</v>
      </c>
      <c r="V32" s="150"/>
      <c r="Y32" s="489" t="s">
        <v>168</v>
      </c>
      <c r="Z32" s="489"/>
      <c r="AB32" s="489" t="s">
        <v>23</v>
      </c>
      <c r="AC32" s="489"/>
    </row>
    <row r="33" spans="1:29" ht="12.75">
      <c r="A33" s="20"/>
      <c r="B33" s="81"/>
      <c r="C33" s="485"/>
      <c r="D33" s="485"/>
      <c r="E33" s="82"/>
      <c r="F33" s="84"/>
      <c r="G33" s="81"/>
      <c r="H33" s="540"/>
      <c r="I33" s="540"/>
      <c r="J33" s="85"/>
      <c r="K33" s="84"/>
      <c r="L33" s="20"/>
      <c r="M33" s="20"/>
      <c r="N33" s="20"/>
      <c r="O33" s="20"/>
      <c r="P33" s="20"/>
      <c r="Q33" s="20"/>
      <c r="T33" s="150" t="s">
        <v>264</v>
      </c>
      <c r="U33">
        <v>0.004</v>
      </c>
      <c r="V33" s="150"/>
      <c r="Z33" t="s">
        <v>235</v>
      </c>
      <c r="AB33" s="489" t="s">
        <v>169</v>
      </c>
      <c r="AC33" s="489"/>
    </row>
    <row r="34" spans="1:29" ht="12.75">
      <c r="A34" s="20"/>
      <c r="B34" s="89"/>
      <c r="C34" s="580"/>
      <c r="D34" s="580"/>
      <c r="E34" s="206"/>
      <c r="F34" s="213"/>
      <c r="G34" s="89"/>
      <c r="H34" s="581"/>
      <c r="I34" s="581"/>
      <c r="J34" s="212"/>
      <c r="K34" s="213"/>
      <c r="L34" s="20"/>
      <c r="M34" s="20"/>
      <c r="N34" s="20"/>
      <c r="O34" s="20"/>
      <c r="P34" s="20"/>
      <c r="Q34" s="20"/>
      <c r="T34" s="150" t="s">
        <v>265</v>
      </c>
      <c r="U34">
        <v>0.009</v>
      </c>
      <c r="V34" s="150"/>
      <c r="Y34">
        <v>1</v>
      </c>
      <c r="Z34" t="s">
        <v>190</v>
      </c>
      <c r="AC34" t="s">
        <v>235</v>
      </c>
    </row>
    <row r="35" spans="1:29" ht="12.75">
      <c r="A35" s="20"/>
      <c r="B35" s="509" t="s">
        <v>317</v>
      </c>
      <c r="C35" s="510"/>
      <c r="D35" s="510"/>
      <c r="E35" s="510"/>
      <c r="F35" s="511"/>
      <c r="G35" s="509" t="s">
        <v>316</v>
      </c>
      <c r="H35" s="510"/>
      <c r="I35" s="510"/>
      <c r="J35" s="510"/>
      <c r="K35" s="511"/>
      <c r="L35" s="20"/>
      <c r="M35" s="20"/>
      <c r="N35" s="20"/>
      <c r="O35" s="20"/>
      <c r="P35" s="20"/>
      <c r="Q35" s="20"/>
      <c r="T35" s="150" t="s">
        <v>266</v>
      </c>
      <c r="U35">
        <v>0.007</v>
      </c>
      <c r="V35" s="150"/>
      <c r="Y35">
        <v>49</v>
      </c>
      <c r="Z35" t="s">
        <v>191</v>
      </c>
      <c r="AB35" s="181">
        <v>1</v>
      </c>
      <c r="AC35" t="s">
        <v>191</v>
      </c>
    </row>
    <row r="36" spans="1:29" ht="12.75">
      <c r="A36" s="20"/>
      <c r="B36" s="81"/>
      <c r="C36" s="485"/>
      <c r="D36" s="485"/>
      <c r="E36" s="82"/>
      <c r="F36" s="84"/>
      <c r="G36" s="81"/>
      <c r="H36" s="43"/>
      <c r="I36" s="43"/>
      <c r="J36" s="82"/>
      <c r="K36" s="84"/>
      <c r="L36" s="20"/>
      <c r="M36" s="20"/>
      <c r="N36" s="20"/>
      <c r="O36" s="20"/>
      <c r="P36" s="20"/>
      <c r="Q36" s="20"/>
      <c r="T36" s="150" t="s">
        <v>267</v>
      </c>
      <c r="U36">
        <v>0.004</v>
      </c>
      <c r="V36" s="150"/>
      <c r="Y36">
        <v>85</v>
      </c>
      <c r="Z36" t="s">
        <v>193</v>
      </c>
      <c r="AB36">
        <v>85</v>
      </c>
      <c r="AC36" t="s">
        <v>193</v>
      </c>
    </row>
    <row r="37" spans="1:29" ht="12.75">
      <c r="A37" s="20"/>
      <c r="B37" s="81"/>
      <c r="C37" s="485"/>
      <c r="D37" s="485"/>
      <c r="E37" s="82"/>
      <c r="F37" s="84"/>
      <c r="G37" s="81"/>
      <c r="H37" s="43"/>
      <c r="I37" s="43"/>
      <c r="J37" s="82"/>
      <c r="K37" s="84"/>
      <c r="L37" s="20"/>
      <c r="M37" s="20"/>
      <c r="N37" s="20"/>
      <c r="O37" s="20"/>
      <c r="P37" s="20"/>
      <c r="Q37" s="20"/>
      <c r="T37" s="150" t="s">
        <v>268</v>
      </c>
      <c r="U37">
        <v>0.007</v>
      </c>
      <c r="V37" s="150"/>
      <c r="Y37">
        <v>159</v>
      </c>
      <c r="Z37" t="s">
        <v>304</v>
      </c>
      <c r="AB37">
        <v>157</v>
      </c>
      <c r="AC37" t="s">
        <v>304</v>
      </c>
    </row>
    <row r="38" spans="1:29" ht="12.75">
      <c r="A38" s="20"/>
      <c r="B38" s="81"/>
      <c r="C38" s="413" t="s">
        <v>266</v>
      </c>
      <c r="D38" s="434"/>
      <c r="E38" s="414"/>
      <c r="F38" s="94"/>
      <c r="G38" s="81"/>
      <c r="H38" s="413" t="s">
        <v>263</v>
      </c>
      <c r="I38" s="434"/>
      <c r="J38" s="414"/>
      <c r="K38" s="94"/>
      <c r="L38" s="20"/>
      <c r="M38" s="20"/>
      <c r="N38" s="20"/>
      <c r="O38" s="20"/>
      <c r="P38" s="20"/>
      <c r="Q38" s="20"/>
      <c r="T38" s="150" t="s">
        <v>269</v>
      </c>
      <c r="U38">
        <v>0.009</v>
      </c>
      <c r="V38" s="150"/>
      <c r="Y38">
        <v>250</v>
      </c>
      <c r="Z38" t="s">
        <v>305</v>
      </c>
      <c r="AB38">
        <v>281</v>
      </c>
      <c r="AC38" t="s">
        <v>305</v>
      </c>
    </row>
    <row r="39" spans="1:29" ht="12.75">
      <c r="A39" s="20"/>
      <c r="B39" s="186"/>
      <c r="C39" s="82"/>
      <c r="D39" s="82"/>
      <c r="E39" s="82"/>
      <c r="F39" s="93"/>
      <c r="G39" s="186"/>
      <c r="H39" s="82"/>
      <c r="I39" s="82"/>
      <c r="J39" s="82"/>
      <c r="K39" s="93"/>
      <c r="L39" s="20"/>
      <c r="M39" s="20"/>
      <c r="N39" s="20"/>
      <c r="O39" s="20"/>
      <c r="P39" s="20"/>
      <c r="Q39" s="20"/>
      <c r="T39" s="150" t="s">
        <v>270</v>
      </c>
      <c r="U39">
        <v>0.008</v>
      </c>
      <c r="V39" s="150"/>
      <c r="Y39">
        <v>344</v>
      </c>
      <c r="Z39" t="s">
        <v>306</v>
      </c>
      <c r="AB39">
        <v>370</v>
      </c>
      <c r="AC39" t="s">
        <v>306</v>
      </c>
    </row>
    <row r="40" spans="1:29" ht="12.75">
      <c r="A40" s="20"/>
      <c r="B40" s="86"/>
      <c r="C40" s="87"/>
      <c r="D40" s="209"/>
      <c r="E40" s="88"/>
      <c r="F40" s="208"/>
      <c r="G40" s="207"/>
      <c r="H40" s="88"/>
      <c r="I40" s="88"/>
      <c r="J40" s="210"/>
      <c r="K40" s="211"/>
      <c r="L40" s="91"/>
      <c r="M40" s="92"/>
      <c r="N40" s="20"/>
      <c r="O40" s="20"/>
      <c r="P40" s="20"/>
      <c r="Q40" s="20"/>
      <c r="T40" s="150" t="s">
        <v>258</v>
      </c>
      <c r="U40">
        <v>0.006</v>
      </c>
      <c r="V40" s="150"/>
      <c r="Y40">
        <v>625</v>
      </c>
      <c r="Z40" t="s">
        <v>307</v>
      </c>
      <c r="AB40">
        <v>591</v>
      </c>
      <c r="AC40" t="s">
        <v>307</v>
      </c>
    </row>
    <row r="41" spans="1:29" ht="12.75">
      <c r="A41" s="20"/>
      <c r="B41" s="81"/>
      <c r="C41" s="189"/>
      <c r="D41" s="205"/>
      <c r="E41" s="205"/>
      <c r="F41" s="205"/>
      <c r="G41" s="205"/>
      <c r="H41" s="205"/>
      <c r="I41" s="205"/>
      <c r="J41" s="150"/>
      <c r="K41" s="90"/>
      <c r="L41" s="92"/>
      <c r="M41" s="92"/>
      <c r="N41" s="20"/>
      <c r="O41" s="20"/>
      <c r="P41" s="20"/>
      <c r="Q41" s="20"/>
      <c r="T41" s="150" t="s">
        <v>259</v>
      </c>
      <c r="U41">
        <v>0.004</v>
      </c>
      <c r="V41" s="150"/>
      <c r="Y41">
        <v>938</v>
      </c>
      <c r="Z41" t="s">
        <v>308</v>
      </c>
      <c r="AB41">
        <v>938</v>
      </c>
      <c r="AC41" t="s">
        <v>308</v>
      </c>
    </row>
    <row r="42" spans="1:29" ht="12.75">
      <c r="A42" s="20"/>
      <c r="B42" s="81"/>
      <c r="D42" s="195"/>
      <c r="E42" s="195"/>
      <c r="F42" s="195"/>
      <c r="G42" s="178"/>
      <c r="H42" s="20"/>
      <c r="I42" s="163"/>
      <c r="J42" s="82"/>
      <c r="K42" s="93"/>
      <c r="L42" s="92"/>
      <c r="M42" s="92"/>
      <c r="N42" s="20"/>
      <c r="O42" s="20"/>
      <c r="P42" s="20"/>
      <c r="Q42" s="20"/>
      <c r="T42" s="150" t="s">
        <v>271</v>
      </c>
      <c r="U42">
        <v>0.014</v>
      </c>
      <c r="V42" s="150"/>
      <c r="Y42">
        <v>1131</v>
      </c>
      <c r="Z42" t="s">
        <v>235</v>
      </c>
      <c r="AB42">
        <v>1250</v>
      </c>
      <c r="AC42" t="s">
        <v>309</v>
      </c>
    </row>
    <row r="43" spans="1:29" ht="12.75">
      <c r="A43" s="20"/>
      <c r="B43" s="567" t="s">
        <v>296</v>
      </c>
      <c r="C43" s="568"/>
      <c r="D43" s="568"/>
      <c r="E43" s="568"/>
      <c r="F43" s="568"/>
      <c r="G43" s="568"/>
      <c r="H43" s="568"/>
      <c r="I43" s="568"/>
      <c r="J43" s="568"/>
      <c r="K43" s="569"/>
      <c r="L43" s="95"/>
      <c r="M43" s="54"/>
      <c r="N43" s="20"/>
      <c r="O43" s="20"/>
      <c r="P43" s="20"/>
      <c r="Q43" s="20"/>
      <c r="T43" s="150" t="s">
        <v>277</v>
      </c>
      <c r="U43">
        <v>0.022</v>
      </c>
      <c r="V43" s="150"/>
      <c r="Y43" s="181"/>
      <c r="AB43">
        <v>1734</v>
      </c>
      <c r="AC43" t="s">
        <v>310</v>
      </c>
    </row>
    <row r="44" spans="1:29" ht="12.75">
      <c r="A44" s="20"/>
      <c r="B44" s="541"/>
      <c r="C44" s="542"/>
      <c r="D44" s="542"/>
      <c r="E44" s="542"/>
      <c r="F44" s="542"/>
      <c r="G44" s="542"/>
      <c r="H44" s="542"/>
      <c r="I44" s="542"/>
      <c r="J44" s="542"/>
      <c r="K44" s="543"/>
      <c r="L44" s="95"/>
      <c r="M44" s="54"/>
      <c r="N44" s="20"/>
      <c r="O44" s="20"/>
      <c r="P44" s="20"/>
      <c r="Q44" s="20"/>
      <c r="T44" s="150" t="s">
        <v>272</v>
      </c>
      <c r="U44">
        <v>0.005</v>
      </c>
      <c r="V44" s="150"/>
      <c r="Y44" s="181"/>
      <c r="AB44">
        <v>2499</v>
      </c>
      <c r="AC44" t="s">
        <v>311</v>
      </c>
    </row>
    <row r="45" spans="1:29" ht="12.75">
      <c r="A45" s="20"/>
      <c r="B45" s="570"/>
      <c r="C45" s="571"/>
      <c r="D45" s="571"/>
      <c r="E45" s="571"/>
      <c r="F45" s="571"/>
      <c r="G45" s="571"/>
      <c r="H45" s="571"/>
      <c r="I45" s="571"/>
      <c r="J45" s="571"/>
      <c r="K45" s="572"/>
      <c r="L45" s="95"/>
      <c r="M45" s="54"/>
      <c r="N45" s="20"/>
      <c r="O45" s="20"/>
      <c r="P45" s="20"/>
      <c r="Q45" s="20"/>
      <c r="T45" s="150" t="s">
        <v>273</v>
      </c>
      <c r="U45">
        <v>0.005</v>
      </c>
      <c r="V45" s="150"/>
      <c r="Y45" s="181"/>
      <c r="AB45">
        <v>3124</v>
      </c>
      <c r="AC45" t="s">
        <v>312</v>
      </c>
    </row>
    <row r="46" spans="1:29" ht="12.75">
      <c r="A46" s="20"/>
      <c r="B46" s="89"/>
      <c r="C46" s="96"/>
      <c r="D46" s="96"/>
      <c r="E46" s="96"/>
      <c r="F46" s="71"/>
      <c r="G46" s="89"/>
      <c r="H46" s="96"/>
      <c r="I46" s="96"/>
      <c r="J46" s="96"/>
      <c r="K46" s="71"/>
      <c r="L46" s="95"/>
      <c r="M46" s="54"/>
      <c r="N46" s="20"/>
      <c r="O46" s="20"/>
      <c r="P46" s="20"/>
      <c r="Q46" s="20"/>
      <c r="T46" s="150" t="s">
        <v>274</v>
      </c>
      <c r="U46">
        <v>0.005</v>
      </c>
      <c r="V46" s="150"/>
      <c r="Y46" s="181"/>
      <c r="AB46">
        <v>3749</v>
      </c>
      <c r="AC46" t="s">
        <v>235</v>
      </c>
    </row>
    <row r="47" spans="1:22" ht="12.75">
      <c r="A47" s="20"/>
      <c r="B47" s="492" t="s">
        <v>238</v>
      </c>
      <c r="C47" s="493"/>
      <c r="D47" s="494"/>
      <c r="E47" s="494"/>
      <c r="F47" s="495"/>
      <c r="G47" s="187" t="s">
        <v>237</v>
      </c>
      <c r="H47" s="188"/>
      <c r="I47" s="496"/>
      <c r="J47" s="497"/>
      <c r="K47" s="498"/>
      <c r="L47" s="95"/>
      <c r="M47" s="54"/>
      <c r="N47" s="20"/>
      <c r="O47" s="20"/>
      <c r="P47" s="20"/>
      <c r="Q47" s="20"/>
      <c r="T47" s="150" t="s">
        <v>235</v>
      </c>
      <c r="U47">
        <v>0</v>
      </c>
      <c r="V47" s="150"/>
    </row>
    <row r="48" spans="1:17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95"/>
      <c r="M48" s="54"/>
      <c r="N48" s="20"/>
      <c r="O48" s="20"/>
      <c r="P48" s="20"/>
      <c r="Q48" s="20"/>
    </row>
  </sheetData>
  <sheetProtection password="DA77" sheet="1"/>
  <mergeCells count="75">
    <mergeCell ref="G12:H12"/>
    <mergeCell ref="G13:H13"/>
    <mergeCell ref="G21:H21"/>
    <mergeCell ref="G22:H22"/>
    <mergeCell ref="F18:G18"/>
    <mergeCell ref="B2:C2"/>
    <mergeCell ref="G2:H2"/>
    <mergeCell ref="B3:F3"/>
    <mergeCell ref="G3:K3"/>
    <mergeCell ref="B5:F5"/>
    <mergeCell ref="G5:K5"/>
    <mergeCell ref="B6:K6"/>
    <mergeCell ref="B7:K7"/>
    <mergeCell ref="F9:G9"/>
    <mergeCell ref="J9:K9"/>
    <mergeCell ref="B8:C8"/>
    <mergeCell ref="D8:E8"/>
    <mergeCell ref="F8:G8"/>
    <mergeCell ref="J8:K8"/>
    <mergeCell ref="B25:K25"/>
    <mergeCell ref="D13:E13"/>
    <mergeCell ref="D1:I1"/>
    <mergeCell ref="C19:K19"/>
    <mergeCell ref="C11:E11"/>
    <mergeCell ref="J11:K11"/>
    <mergeCell ref="D12:E12"/>
    <mergeCell ref="C10:K10"/>
    <mergeCell ref="B9:C9"/>
    <mergeCell ref="D9:E9"/>
    <mergeCell ref="W30:X30"/>
    <mergeCell ref="Z30:AB30"/>
    <mergeCell ref="C30:E30"/>
    <mergeCell ref="H30:J30"/>
    <mergeCell ref="Y31:Z31"/>
    <mergeCell ref="C33:D33"/>
    <mergeCell ref="H33:I33"/>
    <mergeCell ref="Y32:Z32"/>
    <mergeCell ref="C31:D31"/>
    <mergeCell ref="H31:I31"/>
    <mergeCell ref="C38:E38"/>
    <mergeCell ref="H38:J38"/>
    <mergeCell ref="AB32:AC32"/>
    <mergeCell ref="C34:D34"/>
    <mergeCell ref="H34:I34"/>
    <mergeCell ref="AB33:AC33"/>
    <mergeCell ref="J18:K18"/>
    <mergeCell ref="C36:D36"/>
    <mergeCell ref="C37:D37"/>
    <mergeCell ref="C29:D29"/>
    <mergeCell ref="H29:I29"/>
    <mergeCell ref="C20:E20"/>
    <mergeCell ref="J20:K20"/>
    <mergeCell ref="D21:E21"/>
    <mergeCell ref="D22:E22"/>
    <mergeCell ref="B23:I23"/>
    <mergeCell ref="B43:K43"/>
    <mergeCell ref="D47:F47"/>
    <mergeCell ref="B44:K45"/>
    <mergeCell ref="B24:K24"/>
    <mergeCell ref="B27:F27"/>
    <mergeCell ref="G27:K27"/>
    <mergeCell ref="B35:F35"/>
    <mergeCell ref="G35:K35"/>
    <mergeCell ref="B47:C47"/>
    <mergeCell ref="I47:K47"/>
    <mergeCell ref="G11:H11"/>
    <mergeCell ref="G20:H20"/>
    <mergeCell ref="B15:K16"/>
    <mergeCell ref="B14:I14"/>
    <mergeCell ref="B17:C17"/>
    <mergeCell ref="D17:E17"/>
    <mergeCell ref="F17:G17"/>
    <mergeCell ref="J17:K17"/>
    <mergeCell ref="B18:C18"/>
    <mergeCell ref="D18:E18"/>
  </mergeCells>
  <dataValidations count="1">
    <dataValidation type="list" allowBlank="1" showInputMessage="1" showErrorMessage="1" sqref="H30:J30 C30:E30 C38:E38 H38:J38">
      <formula1>$T$29:$T$47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62"/>
  <sheetViews>
    <sheetView showRowColHeaders="0" zoomScalePageLayoutView="0" workbookViewId="0" topLeftCell="A1">
      <selection activeCell="I1" sqref="I1"/>
    </sheetView>
  </sheetViews>
  <sheetFormatPr defaultColWidth="9.140625" defaultRowHeight="12.75"/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3.5" thickBot="1">
      <c r="A2" s="20"/>
      <c r="B2" s="20"/>
      <c r="C2" s="102"/>
      <c r="D2" s="20"/>
      <c r="E2" s="20"/>
      <c r="F2" s="20"/>
      <c r="G2" s="20"/>
      <c r="H2" s="20"/>
      <c r="I2" s="20"/>
      <c r="J2" s="20"/>
      <c r="K2" s="20"/>
      <c r="L2" s="20"/>
    </row>
    <row r="3" spans="1:12" ht="14.25" thickBot="1">
      <c r="A3" s="20"/>
      <c r="B3" s="103" t="s">
        <v>57</v>
      </c>
      <c r="C3" s="104"/>
      <c r="D3" s="105"/>
      <c r="E3" s="106"/>
      <c r="F3" s="106"/>
      <c r="G3" s="106"/>
      <c r="H3" s="107"/>
      <c r="I3" s="20"/>
      <c r="J3" s="20"/>
      <c r="K3" s="20"/>
      <c r="L3" s="20"/>
    </row>
    <row r="4" spans="1:12" ht="13.5" thickBot="1">
      <c r="A4" s="20"/>
      <c r="B4" s="20"/>
      <c r="C4" s="102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20"/>
      <c r="B5" s="108"/>
      <c r="C5" s="1"/>
      <c r="D5" s="364" t="s">
        <v>74</v>
      </c>
      <c r="E5" s="109"/>
      <c r="F5" s="109"/>
      <c r="G5" s="110"/>
      <c r="H5" s="111"/>
      <c r="I5" s="112"/>
      <c r="J5" s="112"/>
      <c r="K5" s="20"/>
      <c r="L5" s="20"/>
    </row>
    <row r="6" spans="1:12" ht="13.5" thickBot="1">
      <c r="A6" s="20"/>
      <c r="B6" s="113" t="s">
        <v>58</v>
      </c>
      <c r="C6" s="114"/>
      <c r="D6" s="115" t="s">
        <v>59</v>
      </c>
      <c r="E6" s="115" t="s">
        <v>23</v>
      </c>
      <c r="F6" s="115" t="s">
        <v>60</v>
      </c>
      <c r="G6" s="115" t="s">
        <v>61</v>
      </c>
      <c r="H6" s="116" t="s">
        <v>62</v>
      </c>
      <c r="I6" s="592" t="s">
        <v>770</v>
      </c>
      <c r="J6" s="593"/>
      <c r="K6" s="593"/>
      <c r="L6" s="20"/>
    </row>
    <row r="7" spans="1:12" ht="13.5" thickTop="1">
      <c r="A7" s="20"/>
      <c r="B7" s="117" t="s">
        <v>63</v>
      </c>
      <c r="C7" s="118"/>
      <c r="D7" s="119" t="s">
        <v>64</v>
      </c>
      <c r="E7" s="120"/>
      <c r="F7" s="121"/>
      <c r="G7" s="121"/>
      <c r="H7" s="122"/>
      <c r="I7" s="594" t="s">
        <v>771</v>
      </c>
      <c r="J7" s="595"/>
      <c r="K7" s="595"/>
      <c r="L7" s="20"/>
    </row>
    <row r="8" spans="1:12" ht="12.75">
      <c r="A8" s="20"/>
      <c r="B8" s="123" t="s">
        <v>65</v>
      </c>
      <c r="C8" s="124"/>
      <c r="D8" s="125"/>
      <c r="E8" s="8">
        <f>E7*0.71</f>
        <v>0</v>
      </c>
      <c r="F8" s="8">
        <f>F7*0.83</f>
        <v>0</v>
      </c>
      <c r="G8" s="8">
        <f>G7*0.55</f>
        <v>0</v>
      </c>
      <c r="H8" s="126">
        <f>H7*0.83</f>
        <v>0</v>
      </c>
      <c r="I8" s="20"/>
      <c r="J8" s="20"/>
      <c r="K8" s="20"/>
      <c r="L8" s="20"/>
    </row>
    <row r="9" spans="1:15" ht="12.75">
      <c r="A9" s="20"/>
      <c r="B9" s="117" t="s">
        <v>66</v>
      </c>
      <c r="C9" s="118"/>
      <c r="D9" s="121"/>
      <c r="E9" s="127"/>
      <c r="F9" s="121"/>
      <c r="G9" s="121"/>
      <c r="H9" s="122"/>
      <c r="I9" s="20"/>
      <c r="J9" s="20"/>
      <c r="K9" s="205"/>
      <c r="L9" s="20"/>
      <c r="O9" s="367">
        <f>Forms!B9</f>
        <v>0</v>
      </c>
    </row>
    <row r="10" spans="1:12" ht="12.75">
      <c r="A10" s="20"/>
      <c r="B10" s="123" t="s">
        <v>65</v>
      </c>
      <c r="C10" s="124"/>
      <c r="D10" s="8">
        <f>D9*1.42</f>
        <v>0</v>
      </c>
      <c r="E10" s="125"/>
      <c r="F10" s="8">
        <f>F9*1.18</f>
        <v>0</v>
      </c>
      <c r="G10" s="8">
        <f>G9*0.78</f>
        <v>0</v>
      </c>
      <c r="H10" s="126">
        <f>H9*1.18</f>
        <v>0</v>
      </c>
      <c r="I10" s="20"/>
      <c r="J10" s="20"/>
      <c r="K10" s="20"/>
      <c r="L10" s="20"/>
    </row>
    <row r="11" spans="1:12" ht="12.75">
      <c r="A11" s="20"/>
      <c r="B11" s="117" t="s">
        <v>67</v>
      </c>
      <c r="C11" s="118"/>
      <c r="D11" s="121"/>
      <c r="E11" s="121"/>
      <c r="F11" s="127"/>
      <c r="G11" s="121"/>
      <c r="H11" s="122"/>
      <c r="I11" s="20"/>
      <c r="J11" s="20"/>
      <c r="K11" s="20"/>
      <c r="L11" s="20"/>
    </row>
    <row r="12" spans="1:12" ht="12.75">
      <c r="A12" s="20"/>
      <c r="B12" s="123" t="s">
        <v>65</v>
      </c>
      <c r="C12" s="124"/>
      <c r="D12" s="8">
        <f>D11*1.2</f>
        <v>0</v>
      </c>
      <c r="E12" s="8">
        <f>E11*0.85</f>
        <v>0</v>
      </c>
      <c r="F12" s="125"/>
      <c r="G12" s="8">
        <f>G11*0.67</f>
        <v>0</v>
      </c>
      <c r="H12" s="126">
        <f>H11*1</f>
        <v>0</v>
      </c>
      <c r="I12" s="20"/>
      <c r="J12" s="20"/>
      <c r="K12" s="20"/>
      <c r="L12" s="20"/>
    </row>
    <row r="13" spans="1:12" ht="12.75">
      <c r="A13" s="20"/>
      <c r="B13" s="117" t="s">
        <v>68</v>
      </c>
      <c r="C13" s="118"/>
      <c r="D13" s="121"/>
      <c r="E13" s="121"/>
      <c r="F13" s="121"/>
      <c r="G13" s="127"/>
      <c r="H13" s="122"/>
      <c r="I13" s="112" t="s">
        <v>69</v>
      </c>
      <c r="J13" s="54"/>
      <c r="K13" s="20"/>
      <c r="L13" s="20"/>
    </row>
    <row r="14" spans="1:12" ht="12.75">
      <c r="A14" s="20"/>
      <c r="B14" s="123" t="s">
        <v>65</v>
      </c>
      <c r="C14" s="124"/>
      <c r="D14" s="8">
        <f>D13*1.8</f>
        <v>0</v>
      </c>
      <c r="E14" s="8">
        <f>E13*1.28</f>
        <v>0</v>
      </c>
      <c r="F14" s="8">
        <f>F13*1.5</f>
        <v>0</v>
      </c>
      <c r="G14" s="125"/>
      <c r="H14" s="126">
        <f>H13*1.5</f>
        <v>0</v>
      </c>
      <c r="I14" s="112" t="s">
        <v>70</v>
      </c>
      <c r="J14" s="128"/>
      <c r="K14" s="20"/>
      <c r="L14" s="20"/>
    </row>
    <row r="15" spans="1:12" ht="12.75">
      <c r="A15" s="20"/>
      <c r="B15" s="117" t="s">
        <v>71</v>
      </c>
      <c r="C15" s="118"/>
      <c r="D15" s="121"/>
      <c r="E15" s="121"/>
      <c r="F15" s="121"/>
      <c r="G15" s="121"/>
      <c r="H15" s="129"/>
      <c r="I15" s="20"/>
      <c r="J15" s="20"/>
      <c r="K15" s="20"/>
      <c r="L15" s="20"/>
    </row>
    <row r="16" spans="1:12" ht="13.5" thickBot="1">
      <c r="A16" s="20"/>
      <c r="B16" s="130" t="s">
        <v>65</v>
      </c>
      <c r="C16" s="131"/>
      <c r="D16" s="132">
        <f>D15*1.2</f>
        <v>0</v>
      </c>
      <c r="E16" s="132">
        <f>E15*0.85</f>
        <v>0</v>
      </c>
      <c r="F16" s="132">
        <f>F15*1</f>
        <v>0</v>
      </c>
      <c r="G16" s="132">
        <f>G15*0.67</f>
        <v>0</v>
      </c>
      <c r="H16" s="133"/>
      <c r="I16" s="20"/>
      <c r="J16" s="20"/>
      <c r="K16" s="20"/>
      <c r="L16" s="20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3.5" thickBot="1">
      <c r="A18" s="20"/>
      <c r="B18" s="102"/>
      <c r="C18" s="102"/>
      <c r="D18" s="20"/>
      <c r="E18" s="20"/>
      <c r="F18" s="20"/>
      <c r="G18" s="20"/>
      <c r="H18" s="20"/>
      <c r="I18" s="20"/>
      <c r="J18" s="20"/>
      <c r="K18" s="20"/>
      <c r="L18" s="20"/>
    </row>
    <row r="19" spans="1:13" ht="12.75">
      <c r="A19" s="20"/>
      <c r="B19" s="134"/>
      <c r="C19" s="1"/>
      <c r="D19" s="365" t="s">
        <v>75</v>
      </c>
      <c r="E19" s="135"/>
      <c r="F19" s="135"/>
      <c r="G19" s="135"/>
      <c r="H19" s="136"/>
      <c r="I19" s="20"/>
      <c r="J19" s="20"/>
      <c r="K19" s="20"/>
      <c r="L19" s="20"/>
      <c r="M19" s="20"/>
    </row>
    <row r="20" spans="1:13" ht="13.5" thickBot="1">
      <c r="A20" s="20"/>
      <c r="B20" s="113" t="s">
        <v>58</v>
      </c>
      <c r="C20" s="137"/>
      <c r="D20" s="115" t="s">
        <v>59</v>
      </c>
      <c r="E20" s="115" t="s">
        <v>23</v>
      </c>
      <c r="F20" s="115" t="s">
        <v>60</v>
      </c>
      <c r="G20" s="115" t="s">
        <v>61</v>
      </c>
      <c r="H20" s="116" t="s">
        <v>62</v>
      </c>
      <c r="I20" s="592" t="s">
        <v>770</v>
      </c>
      <c r="J20" s="593"/>
      <c r="K20" s="593"/>
      <c r="L20" s="20"/>
      <c r="M20" s="20"/>
    </row>
    <row r="21" spans="1:13" ht="13.5" thickTop="1">
      <c r="A21" s="20"/>
      <c r="B21" s="117" t="s">
        <v>63</v>
      </c>
      <c r="C21" s="118"/>
      <c r="D21" s="119"/>
      <c r="E21" s="121"/>
      <c r="F21" s="121"/>
      <c r="G21" s="121"/>
      <c r="H21" s="122"/>
      <c r="I21" s="594" t="s">
        <v>772</v>
      </c>
      <c r="J21" s="595"/>
      <c r="K21" s="595"/>
      <c r="L21" s="20"/>
      <c r="M21" s="20"/>
    </row>
    <row r="22" spans="1:13" ht="12.75">
      <c r="A22" s="20"/>
      <c r="B22" s="123" t="s">
        <v>65</v>
      </c>
      <c r="C22" s="124"/>
      <c r="D22" s="138"/>
      <c r="E22" s="8">
        <f>E21*0.31</f>
        <v>0</v>
      </c>
      <c r="F22" s="8">
        <f>F21*0.36</f>
        <v>0</v>
      </c>
      <c r="G22" s="8">
        <f>G21*0.24</f>
        <v>0</v>
      </c>
      <c r="H22" s="126">
        <f>H21*0.36</f>
        <v>0</v>
      </c>
      <c r="I22" s="20"/>
      <c r="J22" s="20"/>
      <c r="K22" s="20"/>
      <c r="L22" s="20"/>
      <c r="M22" s="20"/>
    </row>
    <row r="23" spans="1:13" ht="12.75">
      <c r="A23" s="20"/>
      <c r="B23" s="117" t="s">
        <v>66</v>
      </c>
      <c r="C23" s="118"/>
      <c r="D23" s="121"/>
      <c r="E23" s="119"/>
      <c r="F23" s="121"/>
      <c r="G23" s="121"/>
      <c r="H23" s="122"/>
      <c r="I23" s="20"/>
      <c r="J23" s="20"/>
      <c r="K23" s="20"/>
      <c r="L23" s="20"/>
      <c r="M23" s="20"/>
    </row>
    <row r="24" spans="1:13" ht="12.75">
      <c r="A24" s="20"/>
      <c r="B24" s="123" t="s">
        <v>65</v>
      </c>
      <c r="C24" s="124"/>
      <c r="D24" s="8">
        <f>D23*3.27</f>
        <v>0</v>
      </c>
      <c r="E24" s="138"/>
      <c r="F24" s="8">
        <f>F23*1.18</f>
        <v>0</v>
      </c>
      <c r="G24" s="8">
        <f>G23*0.78</f>
        <v>0</v>
      </c>
      <c r="H24" s="126">
        <f>H23*1.118</f>
        <v>0</v>
      </c>
      <c r="I24" s="20"/>
      <c r="J24" s="20"/>
      <c r="K24" s="20"/>
      <c r="L24" s="20"/>
      <c r="M24" s="20"/>
    </row>
    <row r="25" spans="1:13" ht="12.75">
      <c r="A25" s="20"/>
      <c r="B25" s="117" t="s">
        <v>67</v>
      </c>
      <c r="C25" s="118"/>
      <c r="D25" s="121"/>
      <c r="E25" s="121"/>
      <c r="F25" s="119"/>
      <c r="G25" s="121"/>
      <c r="H25" s="122"/>
      <c r="I25" s="20"/>
      <c r="J25" s="20"/>
      <c r="K25" s="20"/>
      <c r="L25" s="20"/>
      <c r="M25" s="20"/>
    </row>
    <row r="26" spans="1:13" ht="12.75">
      <c r="A26" s="20"/>
      <c r="B26" s="123" t="s">
        <v>65</v>
      </c>
      <c r="C26" s="124"/>
      <c r="D26" s="8">
        <f>D25*2.78</f>
        <v>0</v>
      </c>
      <c r="E26" s="8">
        <f>E25*0.85</f>
        <v>0</v>
      </c>
      <c r="F26" s="138"/>
      <c r="G26" s="8">
        <f>G25*0.67</f>
        <v>0</v>
      </c>
      <c r="H26" s="126">
        <f>H25*1</f>
        <v>0</v>
      </c>
      <c r="I26" s="20"/>
      <c r="J26" s="20"/>
      <c r="K26" s="20"/>
      <c r="L26" s="20"/>
      <c r="M26" s="20"/>
    </row>
    <row r="27" spans="1:13" ht="12.75">
      <c r="A27" s="20"/>
      <c r="B27" s="117" t="s">
        <v>68</v>
      </c>
      <c r="C27" s="118"/>
      <c r="D27" s="121"/>
      <c r="E27" s="121"/>
      <c r="F27" s="121"/>
      <c r="G27" s="119"/>
      <c r="H27" s="122"/>
      <c r="I27" s="112" t="s">
        <v>69</v>
      </c>
      <c r="J27" s="54"/>
      <c r="K27" s="20"/>
      <c r="L27" s="20"/>
      <c r="M27" s="20"/>
    </row>
    <row r="28" spans="1:13" ht="12.75">
      <c r="A28" s="20"/>
      <c r="B28" s="123" t="s">
        <v>72</v>
      </c>
      <c r="C28" s="124"/>
      <c r="D28" s="8">
        <f>D27*4.16</f>
        <v>0</v>
      </c>
      <c r="E28" s="8">
        <f>E27*1.28</f>
        <v>0</v>
      </c>
      <c r="F28" s="8">
        <f>F27*1.5</f>
        <v>0</v>
      </c>
      <c r="G28" s="138"/>
      <c r="H28" s="126">
        <f>H27*1.5</f>
        <v>0</v>
      </c>
      <c r="I28" s="112" t="s">
        <v>70</v>
      </c>
      <c r="J28" s="128"/>
      <c r="K28" s="20"/>
      <c r="L28" s="20"/>
      <c r="M28" s="20"/>
    </row>
    <row r="29" spans="1:13" ht="12.75">
      <c r="A29" s="20"/>
      <c r="B29" s="117" t="s">
        <v>71</v>
      </c>
      <c r="C29" s="118"/>
      <c r="D29" s="121"/>
      <c r="E29" s="121"/>
      <c r="F29" s="121"/>
      <c r="G29" s="121"/>
      <c r="H29" s="139"/>
      <c r="I29" s="20"/>
      <c r="J29" s="20"/>
      <c r="K29" s="20"/>
      <c r="L29" s="20"/>
      <c r="M29" s="20"/>
    </row>
    <row r="30" spans="1:13" ht="13.5" thickBot="1">
      <c r="A30" s="20"/>
      <c r="B30" s="130" t="s">
        <v>65</v>
      </c>
      <c r="C30" s="131"/>
      <c r="D30" s="132">
        <f>D29*2.78</f>
        <v>0</v>
      </c>
      <c r="E30" s="132">
        <f>E29*0.85</f>
        <v>0</v>
      </c>
      <c r="F30" s="132">
        <f>F29*1</f>
        <v>0</v>
      </c>
      <c r="G30" s="132">
        <f>G29*0.67</f>
        <v>0</v>
      </c>
      <c r="H30" s="140"/>
      <c r="I30" s="20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3.5" thickBot="1">
      <c r="A32" s="20"/>
      <c r="B32" s="20"/>
      <c r="C32" s="102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/>
      <c r="B33" s="134"/>
      <c r="C33" s="1"/>
      <c r="D33" s="365" t="s">
        <v>76</v>
      </c>
      <c r="E33" s="135"/>
      <c r="F33" s="135"/>
      <c r="G33" s="135"/>
      <c r="H33" s="136"/>
      <c r="I33" s="20"/>
      <c r="J33" s="20"/>
      <c r="K33" s="20"/>
      <c r="L33" s="20"/>
      <c r="M33" s="20"/>
    </row>
    <row r="34" spans="1:13" ht="13.5" thickBot="1">
      <c r="A34" s="20"/>
      <c r="B34" s="113" t="s">
        <v>58</v>
      </c>
      <c r="C34" s="137"/>
      <c r="D34" s="115" t="s">
        <v>59</v>
      </c>
      <c r="E34" s="115" t="s">
        <v>23</v>
      </c>
      <c r="F34" s="115" t="s">
        <v>60</v>
      </c>
      <c r="G34" s="115" t="s">
        <v>61</v>
      </c>
      <c r="H34" s="116" t="s">
        <v>62</v>
      </c>
      <c r="I34" s="592" t="s">
        <v>770</v>
      </c>
      <c r="J34" s="593"/>
      <c r="K34" s="593"/>
      <c r="L34" s="20"/>
      <c r="M34" s="20"/>
    </row>
    <row r="35" spans="1:13" ht="13.5" thickTop="1">
      <c r="A35" s="20"/>
      <c r="B35" s="117" t="s">
        <v>63</v>
      </c>
      <c r="C35" s="118"/>
      <c r="D35" s="141"/>
      <c r="E35" s="142"/>
      <c r="F35" s="142"/>
      <c r="G35" s="142"/>
      <c r="H35" s="143"/>
      <c r="I35" s="594" t="s">
        <v>773</v>
      </c>
      <c r="J35" s="595"/>
      <c r="K35" s="595"/>
      <c r="L35" s="20"/>
      <c r="M35" s="20"/>
    </row>
    <row r="36" spans="1:13" ht="12.75">
      <c r="A36" s="20"/>
      <c r="B36" s="123" t="s">
        <v>65</v>
      </c>
      <c r="C36" s="124"/>
      <c r="D36" s="144"/>
      <c r="E36" s="8">
        <f>E35*0.35</f>
        <v>0</v>
      </c>
      <c r="F36" s="8">
        <f>F35*0.42</f>
        <v>0</v>
      </c>
      <c r="G36" s="8">
        <f>G35*0.28</f>
        <v>0</v>
      </c>
      <c r="H36" s="126">
        <f>H35*0.42</f>
        <v>0</v>
      </c>
      <c r="I36" s="20"/>
      <c r="J36" s="20"/>
      <c r="K36" s="20"/>
      <c r="L36" s="20"/>
      <c r="M36" s="20"/>
    </row>
    <row r="37" spans="1:13" ht="12.75">
      <c r="A37" s="20"/>
      <c r="B37" s="117" t="s">
        <v>66</v>
      </c>
      <c r="C37" s="118"/>
      <c r="D37" s="142"/>
      <c r="E37" s="145"/>
      <c r="F37" s="142"/>
      <c r="G37" s="142"/>
      <c r="H37" s="143"/>
      <c r="I37" s="20"/>
      <c r="J37" s="20"/>
      <c r="K37" s="20"/>
      <c r="L37" s="20"/>
      <c r="M37" s="20"/>
    </row>
    <row r="38" spans="1:13" ht="12.75">
      <c r="A38" s="20"/>
      <c r="B38" s="123" t="s">
        <v>65</v>
      </c>
      <c r="C38" s="124"/>
      <c r="D38" s="8">
        <f>D37*2.83</f>
        <v>0</v>
      </c>
      <c r="E38" s="144"/>
      <c r="F38" s="8">
        <f>F37*1.18</f>
        <v>0</v>
      </c>
      <c r="G38" s="8">
        <f>G37*0.78</f>
        <v>0</v>
      </c>
      <c r="H38" s="126">
        <f>H37*1.18</f>
        <v>0</v>
      </c>
      <c r="I38" s="20"/>
      <c r="J38" s="20"/>
      <c r="K38" s="20"/>
      <c r="L38" s="20"/>
      <c r="M38" s="20"/>
    </row>
    <row r="39" spans="1:13" ht="12.75">
      <c r="A39" s="20"/>
      <c r="B39" s="117" t="s">
        <v>67</v>
      </c>
      <c r="C39" s="118"/>
      <c r="D39" s="142"/>
      <c r="E39" s="142"/>
      <c r="F39" s="145"/>
      <c r="G39" s="142"/>
      <c r="H39" s="143"/>
      <c r="I39" s="20"/>
      <c r="J39" s="20"/>
      <c r="K39" s="20"/>
      <c r="L39" s="20"/>
      <c r="M39" s="20"/>
    </row>
    <row r="40" spans="1:13" ht="12.75">
      <c r="A40" s="20"/>
      <c r="B40" s="123" t="s">
        <v>65</v>
      </c>
      <c r="C40" s="124"/>
      <c r="D40" s="8">
        <f>D39*2.41</f>
        <v>0</v>
      </c>
      <c r="E40" s="8">
        <f>E39*0.85</f>
        <v>0</v>
      </c>
      <c r="F40" s="144"/>
      <c r="G40" s="8">
        <f>G39*0.67</f>
        <v>0</v>
      </c>
      <c r="H40" s="126">
        <f>H39*1</f>
        <v>0</v>
      </c>
      <c r="I40" s="20"/>
      <c r="J40" s="20"/>
      <c r="K40" s="20"/>
      <c r="L40" s="20"/>
      <c r="M40" s="20"/>
    </row>
    <row r="41" spans="1:13" ht="12.75">
      <c r="A41" s="20"/>
      <c r="B41" s="117" t="s">
        <v>68</v>
      </c>
      <c r="C41" s="118"/>
      <c r="D41" s="142"/>
      <c r="E41" s="142"/>
      <c r="F41" s="142"/>
      <c r="G41" s="145"/>
      <c r="H41" s="143"/>
      <c r="I41" s="112" t="s">
        <v>69</v>
      </c>
      <c r="J41" s="54"/>
      <c r="K41" s="20"/>
      <c r="L41" s="20"/>
      <c r="M41" s="20"/>
    </row>
    <row r="42" spans="1:13" ht="12.75">
      <c r="A42" s="20"/>
      <c r="B42" s="123" t="s">
        <v>72</v>
      </c>
      <c r="C42" s="124"/>
      <c r="D42" s="8">
        <f>D41*3.61</f>
        <v>0</v>
      </c>
      <c r="E42" s="8">
        <f>E41*1.28</f>
        <v>0</v>
      </c>
      <c r="F42" s="8">
        <f>F41*1.5</f>
        <v>0</v>
      </c>
      <c r="G42" s="144"/>
      <c r="H42" s="126">
        <f>H41*1.5</f>
        <v>0</v>
      </c>
      <c r="I42" s="112" t="s">
        <v>70</v>
      </c>
      <c r="J42" s="128"/>
      <c r="K42" s="20"/>
      <c r="L42" s="20"/>
      <c r="M42" s="20"/>
    </row>
    <row r="43" spans="1:13" ht="12.75">
      <c r="A43" s="20"/>
      <c r="B43" s="117" t="s">
        <v>71</v>
      </c>
      <c r="C43" s="118"/>
      <c r="D43" s="142"/>
      <c r="E43" s="142"/>
      <c r="F43" s="142"/>
      <c r="G43" s="146"/>
      <c r="H43" s="147"/>
      <c r="I43" s="20"/>
      <c r="J43" s="20"/>
      <c r="K43" s="20"/>
      <c r="L43" s="20"/>
      <c r="M43" s="20"/>
    </row>
    <row r="44" spans="1:13" ht="13.5" thickBot="1">
      <c r="A44" s="20"/>
      <c r="B44" s="130" t="s">
        <v>65</v>
      </c>
      <c r="C44" s="131"/>
      <c r="D44" s="132">
        <f>D43*2.41</f>
        <v>0</v>
      </c>
      <c r="E44" s="132">
        <f>E43*0.85</f>
        <v>0</v>
      </c>
      <c r="F44" s="132">
        <f>F43*1</f>
        <v>0</v>
      </c>
      <c r="G44" s="132">
        <f>G43*0.67</f>
        <v>0</v>
      </c>
      <c r="H44" s="148"/>
      <c r="I44" s="20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3.5" thickBot="1">
      <c r="A46" s="20"/>
      <c r="B46" s="20"/>
      <c r="C46" s="102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20"/>
      <c r="B47" s="134"/>
      <c r="C47" s="1"/>
      <c r="D47" s="365" t="s">
        <v>73</v>
      </c>
      <c r="E47" s="135"/>
      <c r="F47" s="135"/>
      <c r="G47" s="135"/>
      <c r="H47" s="136"/>
      <c r="I47" s="20"/>
      <c r="J47" s="149"/>
      <c r="K47" s="20"/>
      <c r="L47" s="20"/>
      <c r="M47" s="20"/>
    </row>
    <row r="48" spans="1:13" ht="13.5" thickBot="1">
      <c r="A48" s="20"/>
      <c r="B48" s="113" t="s">
        <v>58</v>
      </c>
      <c r="C48" s="137"/>
      <c r="D48" s="115" t="s">
        <v>59</v>
      </c>
      <c r="E48" s="115" t="s">
        <v>23</v>
      </c>
      <c r="F48" s="115" t="s">
        <v>60</v>
      </c>
      <c r="G48" s="115" t="s">
        <v>61</v>
      </c>
      <c r="H48" s="116" t="s">
        <v>62</v>
      </c>
      <c r="I48" s="592" t="s">
        <v>770</v>
      </c>
      <c r="J48" s="593"/>
      <c r="K48" s="593"/>
      <c r="L48" s="20"/>
      <c r="M48" s="20"/>
    </row>
    <row r="49" spans="1:13" ht="13.5" thickTop="1">
      <c r="A49" s="20"/>
      <c r="B49" s="117" t="s">
        <v>63</v>
      </c>
      <c r="C49" s="118"/>
      <c r="D49" s="145"/>
      <c r="E49" s="142"/>
      <c r="F49" s="142"/>
      <c r="G49" s="142"/>
      <c r="H49" s="143"/>
      <c r="I49" s="594" t="s">
        <v>774</v>
      </c>
      <c r="J49" s="595"/>
      <c r="K49" s="595"/>
      <c r="L49" s="20"/>
      <c r="M49" s="20"/>
    </row>
    <row r="50" spans="1:13" ht="12.75">
      <c r="A50" s="20"/>
      <c r="B50" s="123" t="s">
        <v>65</v>
      </c>
      <c r="C50" s="124"/>
      <c r="D50" s="144"/>
      <c r="E50" s="8">
        <f>E49*0.22</f>
        <v>0</v>
      </c>
      <c r="F50" s="8">
        <f>F49*0.24</f>
        <v>0</v>
      </c>
      <c r="G50" s="8">
        <f>G49*0.16</f>
        <v>0</v>
      </c>
      <c r="H50" s="126">
        <f>H49*0.24</f>
        <v>0</v>
      </c>
      <c r="I50" s="20"/>
      <c r="J50" s="149"/>
      <c r="K50" s="20"/>
      <c r="L50" s="20"/>
      <c r="M50" s="20"/>
    </row>
    <row r="51" spans="1:13" ht="12.75">
      <c r="A51" s="20"/>
      <c r="B51" s="117" t="s">
        <v>66</v>
      </c>
      <c r="C51" s="118"/>
      <c r="D51" s="142"/>
      <c r="E51" s="145"/>
      <c r="F51" s="142"/>
      <c r="G51" s="142"/>
      <c r="H51" s="143"/>
      <c r="I51" s="20"/>
      <c r="J51" s="20"/>
      <c r="K51" s="20"/>
      <c r="L51" s="20"/>
      <c r="M51" s="20"/>
    </row>
    <row r="52" spans="1:13" ht="12.75">
      <c r="A52" s="20"/>
      <c r="B52" s="123" t="s">
        <v>65</v>
      </c>
      <c r="C52" s="124"/>
      <c r="D52" s="8">
        <f>D51*4.63</f>
        <v>0</v>
      </c>
      <c r="E52" s="144"/>
      <c r="F52" s="8">
        <f>F51*1.111</f>
        <v>0</v>
      </c>
      <c r="G52" s="8">
        <f>G51*0.741</f>
        <v>0</v>
      </c>
      <c r="H52" s="126">
        <f>H51*1.111</f>
        <v>0</v>
      </c>
      <c r="I52" s="20"/>
      <c r="J52" s="20"/>
      <c r="K52" s="20"/>
      <c r="L52" s="20"/>
      <c r="M52" s="20"/>
    </row>
    <row r="53" spans="1:13" ht="12.75">
      <c r="A53" s="20"/>
      <c r="B53" s="117" t="s">
        <v>67</v>
      </c>
      <c r="C53" s="118"/>
      <c r="D53" s="142"/>
      <c r="E53" s="142"/>
      <c r="F53" s="145"/>
      <c r="G53" s="142"/>
      <c r="H53" s="143"/>
      <c r="I53" s="20"/>
      <c r="J53" s="20"/>
      <c r="K53" s="20"/>
      <c r="L53" s="20"/>
      <c r="M53" s="20"/>
    </row>
    <row r="54" spans="1:13" ht="12.75">
      <c r="A54" s="20"/>
      <c r="B54" s="123" t="s">
        <v>65</v>
      </c>
      <c r="C54" s="124"/>
      <c r="D54" s="8">
        <f>D53*4.17</f>
        <v>0</v>
      </c>
      <c r="E54" s="8">
        <f>E53*0.9</f>
        <v>0</v>
      </c>
      <c r="F54" s="144"/>
      <c r="G54" s="8">
        <f>G53*0.67</f>
        <v>0</v>
      </c>
      <c r="H54" s="126">
        <f>H53*1</f>
        <v>0</v>
      </c>
      <c r="I54" s="20"/>
      <c r="J54" s="20"/>
      <c r="K54" s="20"/>
      <c r="L54" s="20"/>
      <c r="M54" s="20"/>
    </row>
    <row r="55" spans="1:13" ht="12.75">
      <c r="A55" s="20"/>
      <c r="B55" s="117" t="s">
        <v>68</v>
      </c>
      <c r="C55" s="118"/>
      <c r="D55" s="142"/>
      <c r="E55" s="142"/>
      <c r="F55" s="142"/>
      <c r="G55" s="145"/>
      <c r="H55" s="143"/>
      <c r="I55" s="112" t="s">
        <v>69</v>
      </c>
      <c r="J55" s="54"/>
      <c r="K55" s="20"/>
      <c r="L55" s="20"/>
      <c r="M55" s="20"/>
    </row>
    <row r="56" spans="1:13" ht="12.75">
      <c r="A56" s="20"/>
      <c r="B56" s="123" t="s">
        <v>72</v>
      </c>
      <c r="C56" s="124"/>
      <c r="D56" s="8">
        <f>D55*6.25</f>
        <v>0</v>
      </c>
      <c r="E56" s="8">
        <f>E55*1.35</f>
        <v>0</v>
      </c>
      <c r="F56" s="8">
        <f>F55*1.5</f>
        <v>0</v>
      </c>
      <c r="G56" s="144"/>
      <c r="H56" s="126">
        <f>H55*1.5</f>
        <v>0</v>
      </c>
      <c r="I56" s="112" t="s">
        <v>70</v>
      </c>
      <c r="J56" s="128"/>
      <c r="K56" s="20"/>
      <c r="L56" s="20"/>
      <c r="M56" s="20"/>
    </row>
    <row r="57" spans="1:13" ht="12.75">
      <c r="A57" s="20"/>
      <c r="B57" s="117" t="s">
        <v>71</v>
      </c>
      <c r="C57" s="118"/>
      <c r="D57" s="142"/>
      <c r="E57" s="142"/>
      <c r="F57" s="142"/>
      <c r="G57" s="142"/>
      <c r="H57" s="147"/>
      <c r="I57" s="20"/>
      <c r="J57" s="20"/>
      <c r="K57" s="20"/>
      <c r="L57" s="20"/>
      <c r="M57" s="20"/>
    </row>
    <row r="58" spans="1:13" ht="13.5" thickBot="1">
      <c r="A58" s="20"/>
      <c r="B58" s="130" t="s">
        <v>65</v>
      </c>
      <c r="C58" s="131"/>
      <c r="D58" s="132">
        <f>D57*4.17</f>
        <v>0</v>
      </c>
      <c r="E58" s="132">
        <f>E57*0.9</f>
        <v>0</v>
      </c>
      <c r="F58" s="132">
        <f>F57*1</f>
        <v>0</v>
      </c>
      <c r="G58" s="132">
        <f>G57*0.67</f>
        <v>0</v>
      </c>
      <c r="H58" s="148"/>
      <c r="I58" s="20"/>
      <c r="J58" s="20"/>
      <c r="K58" s="20"/>
      <c r="L58" s="20"/>
      <c r="M58" s="20"/>
    </row>
    <row r="59" spans="1:13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.75">
      <c r="A62" s="20"/>
      <c r="B62" s="20"/>
      <c r="C62" s="149"/>
      <c r="D62" s="149"/>
      <c r="E62" s="149"/>
      <c r="F62" s="149"/>
      <c r="G62" s="149"/>
      <c r="H62" s="149"/>
      <c r="I62" s="20"/>
      <c r="J62" s="20"/>
      <c r="K62" s="20"/>
      <c r="L62" s="20"/>
      <c r="M62" s="20"/>
    </row>
  </sheetData>
  <sheetProtection password="DA77" sheet="1"/>
  <mergeCells count="8">
    <mergeCell ref="I48:K48"/>
    <mergeCell ref="I49:K49"/>
    <mergeCell ref="I6:K6"/>
    <mergeCell ref="I7:K7"/>
    <mergeCell ref="I20:K20"/>
    <mergeCell ref="I21:K21"/>
    <mergeCell ref="I34:K34"/>
    <mergeCell ref="I35:K35"/>
  </mergeCell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PMLite Demand Estimating/DPW/Fusing/Load Study</dc:title>
  <dc:subject/>
  <dc:creator>Randal L. Michael</dc:creator>
  <cp:keywords/>
  <dc:description/>
  <cp:lastModifiedBy>Sedurifa, Grace A</cp:lastModifiedBy>
  <cp:lastPrinted>2019-01-23T22:01:16Z</cp:lastPrinted>
  <dcterms:created xsi:type="dcterms:W3CDTF">1998-05-14T23:08:28Z</dcterms:created>
  <dcterms:modified xsi:type="dcterms:W3CDTF">2019-03-13T17:59:53Z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ReportOwner">
    <vt:lpwstr>Shelby, Steven</vt:lpwstr>
  </property>
  <property fmtid="{D5CDD505-2E9C-101B-9397-08002B2CF9AE}" pid="3" name="ReportOwner">
    <vt:lpwstr>9</vt:lpwstr>
  </property>
  <property fmtid="{D5CDD505-2E9C-101B-9397-08002B2CF9AE}" pid="4" name="Discipline">
    <vt:lpwstr>UG</vt:lpwstr>
  </property>
</Properties>
</file>